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printerSettings/printerSettings1.bin" ContentType="application/vnd.openxmlformats-officedocument.spreadsheetml.printerSettings"/>
  <Override PartName="/xl/customProperty2.bin" ContentType="application/vnd.openxmlformats-officedocument.spreadsheetml.customProperty"/>
  <Override PartName="/xl/printerSettings/printerSettings2.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rinterSettings/printerSettings3.bin" ContentType="application/vnd.openxmlformats-officedocument.spreadsheetml.printerSettings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/>
  <bookViews>
    <workbookView xWindow="65416" yWindow="65416" windowWidth="29040" windowHeight="15840" firstSheet="3" activeTab="8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8" r:id="rId8"/>
    <sheet name="Volumen Acumulado" sheetId="10" r:id="rId9"/>
  </sheets>
  <externalReferences>
    <externalReference r:id="rId12"/>
    <externalReference r:id="rId13"/>
    <externalReference r:id="rId14"/>
    <externalReference r:id="rId15"/>
  </externalReferences>
  <definedNames>
    <definedName name="ebitdaprom" localSheetId="8">#REF!,#REF!,#REF!,#REF!,#REF!,#REF!</definedName>
    <definedName name="ebitdaprom">#REF!,#REF!,#REF!,#REF!,#REF!,#REF!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<sst xmlns="http://schemas.openxmlformats.org/spreadsheetml/2006/main" count="351" uniqueCount="192">
  <si>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</si>
  <si>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</si>
  <si>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</si>
  <si>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</si>
  <si>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</si>
  <si>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</si>
  <si>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</si>
  <si>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</si>
  <si>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</si>
  <si>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</si>
  <si>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</si>
  <si>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COCA-COLA FEMSA</t>
  </si>
  <si>
    <t>% Var.</t>
  </si>
  <si>
    <t>NA</t>
  </si>
  <si>
    <t>Debt Maturity Profile</t>
  </si>
  <si>
    <t>% of Total Debt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</si>
  <si>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</si>
  <si>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</si>
  <si>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</si>
  <si>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</si>
  <si>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</si>
  <si>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</si>
  <si>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</si>
  <si>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</si>
  <si>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</si>
  <si>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</si>
  <si>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</si>
  <si>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</si>
  <si>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</si>
  <si>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</si>
  <si>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</si>
  <si>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</si>
  <si>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</si>
  <si>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</si>
  <si>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</si>
  <si>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</si>
  <si>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</si>
  <si>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</si>
  <si>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</si>
  <si>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Δ% 
Reported</t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</si>
  <si>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</si>
  <si>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</si>
  <si>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</si>
  <si>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</si>
  <si>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</si>
  <si>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</si>
  <si>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</si>
  <si>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</si>
  <si>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</si>
  <si>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</si>
  <si>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</si>
  <si>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</si>
  <si>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</si>
  <si>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</si>
  <si>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</si>
  <si>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</si>
  <si>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</si>
  <si>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</si>
  <si>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</si>
  <si>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</si>
  <si>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</si>
  <si>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</si>
  <si>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</si>
  <si>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</si>
  <si>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</si>
  <si>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</si>
  <si>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 xml:space="preserve">División México y Centroamérica </t>
  </si>
  <si>
    <t>RESULTADO DE OPERACIONES</t>
  </si>
  <si>
    <t>División Sudamérica</t>
  </si>
  <si>
    <t>Δ %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</si>
  <si>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</si>
  <si>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</si>
  <si>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</si>
  <si>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</si>
  <si>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</si>
  <si>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</si>
  <si>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</si>
  <si>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</si>
  <si>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</si>
  <si>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</si>
  <si>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</si>
  <si>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</si>
  <si>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</si>
  <si>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</si>
  <si>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</si>
  <si>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</si>
  <si>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</si>
  <si>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</si>
  <si>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TOTAL</t>
  </si>
  <si>
    <t>A/A</t>
  </si>
  <si>
    <t>Ingresos</t>
  </si>
  <si>
    <t>Refrescos</t>
  </si>
  <si>
    <t>Otros</t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</si>
  <si>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</si>
  <si>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</si>
  <si>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</si>
  <si>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</si>
  <si>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</si>
  <si>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</si>
  <si>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</si>
  <si>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</si>
  <si>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</si>
  <si>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</si>
  <si>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t xml:space="preserve">Volumen </t>
  </si>
  <si>
    <t xml:space="preserve">Transacciones  </t>
  </si>
  <si>
    <t xml:space="preserve">Agua </t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</si>
  <si>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</si>
  <si>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</si>
  <si>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</si>
  <si>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</si>
  <si>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</si>
  <si>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</si>
  <si>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</si>
  <si>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</si>
  <si>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</si>
  <si>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</si>
  <si>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</si>
  <si>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</si>
  <si>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</si>
  <si>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</si>
  <si>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2"/>
        <color theme="1"/>
        <rFont val="Calibri"/>
        <family val="2"/>
        <scheme val="minor"/>
      </rPr>
      <t>(1)</t>
    </r>
    <r>
      <rPr>
        <i/>
        <sz val="12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</si>
  <si>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2"/>
        <color theme="1"/>
        <rFont val="Calibri"/>
        <family val="2"/>
        <scheme val="minor"/>
      </rPr>
      <t>(2)</t>
    </r>
    <r>
      <rPr>
        <i/>
        <sz val="12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</si>
  <si>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</si>
  <si>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</si>
  <si>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</si>
  <si>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</si>
  <si>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</si>
  <si>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>Checar la fórmula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</si>
  <si>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</si>
  <si>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</si>
  <si>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</si>
  <si>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</si>
  <si>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t>% de Ing.</t>
  </si>
  <si>
    <t>% of Ing.</t>
  </si>
  <si>
    <r>
      <t xml:space="preserve">Δ%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</si>
  <si>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Δ% 
Reportado</t>
  </si>
  <si>
    <r>
      <t xml:space="preserve">Δ%
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</si>
  <si>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Tipo de cambio acumulado                                           (moneda local por USD)</t>
  </si>
  <si>
    <t>Acumulado 2020</t>
  </si>
  <si>
    <t>YTD 20</t>
  </si>
  <si>
    <t>Jun-20</t>
  </si>
  <si>
    <t xml:space="preserve">Volume </t>
  </si>
  <si>
    <t>YoY</t>
  </si>
  <si>
    <t>Transacciones</t>
  </si>
  <si>
    <t>Agua</t>
  </si>
  <si>
    <t>Reportado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</si>
  <si>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</si>
  <si>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</si>
  <si>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(2)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</si>
  <si>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(2)</t>
    </r>
  </si>
  <si>
    <r>
      <t xml:space="preserve">Δ% 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</si>
  <si>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(7)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</si>
  <si>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</si>
  <si>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</si>
  <si>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</si>
  <si>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</si>
  <si>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      Brasil </t>
    </r>
    <r>
      <rPr>
        <vertAlign val="superscript"/>
        <sz val="12"/>
        <rFont val="Calibri"/>
        <family val="2"/>
        <scheme val="minor"/>
      </rPr>
      <t>(3)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</si>
  <si>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</si>
  <si>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r>
      <rPr>
        <i/>
        <vertAlign val="superscript"/>
        <sz val="12"/>
        <color theme="1"/>
        <rFont val="Calibri"/>
        <family val="2"/>
        <scheme val="minor"/>
      </rPr>
      <t>(3)</t>
    </r>
    <r>
      <rPr>
        <i/>
        <sz val="12"/>
        <color theme="1"/>
        <rFont val="Calibri"/>
        <family val="2"/>
        <scheme val="minor"/>
      </rPr>
      <t xml:space="preserve"> Volumen y transacciones de Brasil no incluye cerveza. </t>
    </r>
  </si>
  <si>
    <t xml:space="preserve">(1) Excluye presentaciones mayores a 5.0 litros; incluye agua saborizada. </t>
  </si>
  <si>
    <t>(2) Garrafón: Agua embotellada no carbonatada en presentaciones de 5.0, 19.0 y 20.0 litros; incluye agua saborizada.</t>
  </si>
  <si>
    <t xml:space="preserve">(3) Volumen y transacciones de Brasil no incluye cerveza. </t>
  </si>
  <si>
    <t>Acumulado</t>
  </si>
  <si>
    <t>ACUMULADO - VOLUMEN, TRANSACCIONES &amp; INGRESOS</t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</si>
  <si>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mezcla de deuda remanente para cada año.</t>
    </r>
  </si>
  <si>
    <t>3T 2020</t>
  </si>
  <si>
    <t xml:space="preserve">Por el tercer trimestre de: </t>
  </si>
  <si>
    <t>Por el tercer trimestre de:</t>
  </si>
  <si>
    <t xml:space="preserve">Para los primeros nueve meses de: </t>
  </si>
  <si>
    <t>3T20</t>
  </si>
  <si>
    <t>Sep-20</t>
  </si>
  <si>
    <t>RESULTADOS CONSOLIDADOS DE LOS PRIMEROS NUEVE MESES</t>
  </si>
  <si>
    <t>RESULTADOS CONSOLIDADOS DEL TERCER TRIMESTRE</t>
  </si>
  <si>
    <t>RESULTADOS DE DIVISIÓN MÉXICO Y CENTROAMÉRICA</t>
  </si>
  <si>
    <t>RESULTADOS DE DIVISIÓN SUDAMÉRICA</t>
  </si>
  <si>
    <t>RESUMEN FINANCIERO DE LOS RESULTADOS DEL TERCER TRIMESTRE Y DE LOS PRIMEROS NUEVE MESES</t>
  </si>
  <si>
    <t>3T 2021</t>
  </si>
  <si>
    <t>Acumulado 2021</t>
  </si>
  <si>
    <t xml:space="preserve"> Sep-21</t>
  </si>
  <si>
    <t xml:space="preserve"> Dec-20</t>
  </si>
  <si>
    <t>30 de septiembre de 2021</t>
  </si>
  <si>
    <t>U12M 2021</t>
  </si>
  <si>
    <t>Año 2020</t>
  </si>
  <si>
    <t>3T21</t>
  </si>
  <si>
    <t>YTD 21</t>
  </si>
  <si>
    <t>Sep-21</t>
  </si>
  <si>
    <t>Jun-21</t>
  </si>
  <si>
    <t>CAM Sur</t>
  </si>
  <si>
    <r>
      <rPr>
        <i/>
        <vertAlign val="superscript"/>
        <sz val="12"/>
        <rFont val="Calibri"/>
        <family val="2"/>
        <scheme val="minor"/>
      </rPr>
      <t>(4)</t>
    </r>
    <r>
      <rPr>
        <i/>
        <sz val="12"/>
        <rFont val="Calibri"/>
        <family val="2"/>
        <scheme val="minor"/>
      </rPr>
      <t xml:space="preserve"> Brasil incluye ingresos de cerveza por Ps. 2,683 millones para el segundo trimestre de 2021 y Ps. 3,909 millones para el mismo periodo del año anterior.</t>
    </r>
  </si>
  <si>
    <t>(4) Brasil incluye ingresos de cerveza por Ps. 10,045 millones para el segundo trimestre de 2021 y Ps. 11, 163 millones para el mismo periodo del año anterior.</t>
  </si>
  <si>
    <t>2026+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</si>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</sst>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</numFmts>
  <fonts count="9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939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</border>
    <border>
      <left/>
      <right/>
      <top/>
      <bottom style="dotted">
        <color rgb="FF393943"/>
      </bottom>
    </border>
    <border>
      <left/>
      <right/>
      <top style="thin"/>
      <bottom style="thin"/>
    </border>
    <border>
      <left/>
      <right/>
      <top style="thin">
        <color rgb="FFC00000"/>
      </top>
      <bottom/>
    </border>
    <border>
      <left/>
      <right/>
      <top/>
      <bottom style="thin">
        <color rgb="FF393943"/>
      </bottom>
    </border>
    <border>
      <left/>
      <right/>
      <top/>
      <bottom style="thin"/>
    </border>
    <border>
      <left/>
      <right/>
      <top style="thin"/>
      <bottom style="medium">
        <color rgb="FFC00000"/>
      </bottom>
    </border>
    <border>
      <left/>
      <right/>
      <top style="thin">
        <color rgb="FF393943"/>
      </top>
      <bottom style="medium">
        <color rgb="FFC00000"/>
      </bottom>
    </border>
    <border>
      <left/>
      <right/>
      <top/>
      <bottom style="medium">
        <color rgb="FF850026"/>
      </bottom>
    </border>
    <border>
      <left/>
      <right/>
      <top style="hair"/>
      <bottom/>
    </border>
    <border>
      <left/>
      <right/>
      <top/>
      <bottom style="medium"/>
    </border>
    <border>
      <left/>
      <right/>
      <top style="medium">
        <color rgb="FFC00000"/>
      </top>
      <bottom style="hair"/>
    </border>
    <border>
      <left/>
      <right/>
      <top style="thin"/>
      <bottom/>
    </border>
    <border>
      <left/>
      <right/>
      <top style="medium">
        <color rgb="FFC00000"/>
      </top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2">
    <xf numFmtId="0" fontId="0" fillId="0" borderId="0" xfId="0"/>
    <xf numFmtId="0" fontId="3" fillId="0" borderId="0" xfId="0" applyFont="1"/>
    <xf numFmtId="0" fontId="0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3" fillId="2" borderId="0" xfId="0" applyFont="1" applyFill="1" applyAlignment="1">
      <alignment vertical="center"/>
    </xf>
    <xf numFmtId="0" fontId="9" fillId="3" borderId="0" xfId="22" applyFont="1" applyFill="1" applyBorder="1" applyAlignment="1">
      <alignment horizontal="centerContinuous" vertical="center" wrapText="1"/>
      <protection/>
    </xf>
    <xf numFmtId="0" fontId="9" fillId="3" borderId="0" xfId="22" applyFont="1" applyFill="1" applyBorder="1" applyAlignment="1">
      <alignment horizontal="centerContinuous" vertical="center"/>
      <protection/>
    </xf>
    <xf numFmtId="0" fontId="10" fillId="3" borderId="0" xfId="23" applyFont="1" applyFill="1" applyBorder="1" applyAlignment="1">
      <alignment horizontal="centerContinuous" vertical="center" shrinkToFit="1"/>
      <protection/>
    </xf>
    <xf numFmtId="0" fontId="11" fillId="3" borderId="0" xfId="23" applyFont="1" applyFill="1" applyBorder="1" applyAlignment="1">
      <alignment vertical="center" wrapText="1"/>
      <protection/>
    </xf>
    <xf numFmtId="0" fontId="11" fillId="3" borderId="0" xfId="23" applyFont="1" applyFill="1" applyBorder="1" applyAlignment="1">
      <alignment vertical="center"/>
      <protection/>
    </xf>
    <xf numFmtId="0" fontId="12" fillId="3" borderId="0" xfId="23" applyFont="1" applyFill="1" applyBorder="1" applyAlignment="1">
      <alignment vertical="center" shrinkToFit="1"/>
      <protection/>
    </xf>
    <xf numFmtId="0" fontId="2" fillId="4" borderId="0" xfId="23" applyFont="1" applyFill="1" applyBorder="1" applyAlignment="1">
      <alignment horizontal="centerContinuous" vertical="center" shrinkToFit="1"/>
      <protection/>
    </xf>
    <xf numFmtId="0" fontId="3" fillId="0" borderId="0" xfId="0" applyFont="1" applyAlignment="1">
      <alignment vertical="center"/>
    </xf>
    <xf numFmtId="0" fontId="13" fillId="3" borderId="0" xfId="23" applyFont="1" applyFill="1">
      <alignment/>
      <protection/>
    </xf>
    <xf numFmtId="0" fontId="10" fillId="3" borderId="0" xfId="23" applyFont="1" applyFill="1" applyBorder="1" applyAlignment="1">
      <alignment vertical="center" shrinkToFit="1"/>
      <protection/>
    </xf>
    <xf numFmtId="0" fontId="14" fillId="5" borderId="2" xfId="23" applyFont="1" applyFill="1" applyBorder="1" applyAlignment="1">
      <alignment horizontal="center" vertical="center" wrapText="1" shrinkToFit="1"/>
      <protection/>
    </xf>
    <xf numFmtId="0" fontId="15" fillId="5" borderId="2" xfId="23" applyFont="1" applyFill="1" applyBorder="1" applyAlignment="1">
      <alignment horizontal="center" vertical="center" wrapText="1" shrinkToFit="1"/>
      <protection/>
    </xf>
    <xf numFmtId="0" fontId="16" fillId="3" borderId="0" xfId="23" applyFont="1" applyFill="1" applyBorder="1" applyAlignment="1">
      <alignment horizontal="center" vertical="center" wrapText="1" shrinkToFit="1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horizontal="left" vertical="center" wrapText="1" shrinkToFit="1"/>
      <protection/>
    </xf>
    <xf numFmtId="3" fontId="17" fillId="0" borderId="0" xfId="0" applyNumberFormat="1" applyFont="1" applyFill="1" applyBorder="1" applyAlignment="1">
      <alignment horizontal="center"/>
    </xf>
    <xf numFmtId="0" fontId="7" fillId="0" borderId="1" xfId="23" applyFont="1" applyFill="1" applyBorder="1" applyAlignment="1">
      <alignment wrapText="1"/>
      <protection/>
    </xf>
    <xf numFmtId="0" fontId="7" fillId="0" borderId="1" xfId="23" applyFont="1" applyFill="1" applyBorder="1" applyAlignment="1">
      <alignment vertical="center" wrapText="1" shrinkToFit="1"/>
      <protection/>
    </xf>
    <xf numFmtId="166" fontId="3" fillId="0" borderId="1" xfId="20" applyNumberFormat="1" applyFont="1" applyFill="1" applyBorder="1" applyAlignment="1">
      <alignment horizontal="center" vertical="center" wrapText="1" shrinkToFit="1"/>
    </xf>
    <xf numFmtId="0" fontId="20" fillId="3" borderId="0" xfId="23" applyFont="1" applyFill="1" applyBorder="1" applyAlignment="1">
      <alignment vertical="center"/>
      <protection/>
    </xf>
    <xf numFmtId="0" fontId="20" fillId="3" borderId="0" xfId="23" applyFont="1" applyFill="1" applyAlignment="1">
      <alignment vertical="center"/>
      <protection/>
    </xf>
    <xf numFmtId="0" fontId="22" fillId="3" borderId="0" xfId="0" applyFont="1" applyFill="1" applyAlignment="1">
      <alignment vertical="center"/>
    </xf>
    <xf numFmtId="0" fontId="20" fillId="5" borderId="0" xfId="23" applyFont="1" applyFill="1" applyBorder="1" applyAlignment="1">
      <alignment vertical="center"/>
      <protection/>
    </xf>
    <xf numFmtId="0" fontId="20" fillId="5" borderId="0" xfId="23" applyFont="1" applyFill="1" applyAlignment="1">
      <alignment vertical="center"/>
      <protection/>
    </xf>
    <xf numFmtId="0" fontId="22" fillId="3" borderId="0" xfId="0" applyFont="1" applyFill="1" applyAlignment="1">
      <alignment vertical="center" wrapText="1" shrinkToFit="1"/>
    </xf>
    <xf numFmtId="0" fontId="9" fillId="3" borderId="0" xfId="0" applyFont="1" applyFill="1" applyAlignment="1">
      <alignment horizontal="centerContinuous" vertical="center" wrapText="1"/>
    </xf>
    <xf numFmtId="0" fontId="9" fillId="3" borderId="0" xfId="0" applyFont="1" applyFill="1" applyBorder="1" applyAlignment="1">
      <alignment horizontal="centerContinuous" vertical="center" wrapText="1" shrinkToFit="1"/>
    </xf>
    <xf numFmtId="0" fontId="9" fillId="3" borderId="0" xfId="0" applyFont="1" applyFill="1" applyAlignment="1">
      <alignment horizontal="right" vertical="center" wrapText="1" shrinkToFit="1"/>
    </xf>
    <xf numFmtId="0" fontId="9" fillId="3" borderId="0" xfId="0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centerContinuous" vertical="center" wrapText="1" shrinkToFit="1"/>
    </xf>
    <xf numFmtId="166" fontId="35" fillId="3" borderId="0" xfId="0" applyNumberFormat="1" applyFont="1" applyFill="1" applyBorder="1" applyAlignment="1">
      <alignment horizontal="centerContinuous" vertical="center" wrapText="1" shrinkToFit="1"/>
    </xf>
    <xf numFmtId="169" fontId="35" fillId="3" borderId="0" xfId="20" applyNumberFormat="1" applyFont="1" applyFill="1" applyBorder="1" applyAlignment="1">
      <alignment horizontal="centerContinuous" vertical="center" wrapText="1" shrinkToFit="1"/>
    </xf>
    <xf numFmtId="0" fontId="9" fillId="3" borderId="0" xfId="22" applyFont="1" applyFill="1" applyBorder="1" applyAlignment="1" quotePrefix="1">
      <alignment horizontal="left" vertical="center" wrapText="1"/>
      <protection/>
    </xf>
    <xf numFmtId="0" fontId="9" fillId="3" borderId="0" xfId="22" applyFont="1" applyFill="1" applyBorder="1" applyAlignment="1" quotePrefix="1">
      <alignment horizontal="left" vertical="center" wrapText="1" shrinkToFit="1"/>
      <protection/>
    </xf>
    <xf numFmtId="0" fontId="22" fillId="0" borderId="0" xfId="0" applyFont="1" applyFill="1" applyBorder="1" applyAlignment="1">
      <alignment vertical="center" wrapText="1" shrinkToFit="1"/>
    </xf>
    <xf numFmtId="0" fontId="9" fillId="3" borderId="0" xfId="22" applyFont="1" applyFill="1" applyBorder="1" applyAlignment="1">
      <alignment horizontal="left" vertical="center" wrapText="1"/>
      <protection/>
    </xf>
    <xf numFmtId="0" fontId="9" fillId="3" borderId="0" xfId="22" applyFont="1" applyFill="1" applyBorder="1" applyAlignment="1">
      <alignment horizontal="left" vertical="center" wrapText="1" shrinkToFit="1"/>
      <protection/>
    </xf>
    <xf numFmtId="0" fontId="31" fillId="3" borderId="0" xfId="0" applyFont="1" applyFill="1" applyBorder="1" applyAlignment="1">
      <alignment horizontal="right" vertical="center" wrapText="1" shrinkToFit="1"/>
    </xf>
    <xf numFmtId="0" fontId="31" fillId="3" borderId="0" xfId="0" applyFont="1" applyFill="1" applyBorder="1" applyAlignment="1">
      <alignment horizontal="center" vertical="center" wrapText="1" shrinkToFit="1"/>
    </xf>
    <xf numFmtId="0" fontId="31" fillId="3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 shrinkToFit="1"/>
    </xf>
    <xf numFmtId="0" fontId="38" fillId="3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vertical="center" wrapText="1" shrinkToFit="1"/>
    </xf>
    <xf numFmtId="0" fontId="35" fillId="3" borderId="0" xfId="0" applyFont="1" applyFill="1" applyBorder="1" applyAlignment="1">
      <alignment vertical="center"/>
    </xf>
    <xf numFmtId="0" fontId="22" fillId="5" borderId="0" xfId="0" applyFont="1" applyFill="1" applyAlignment="1">
      <alignment vertical="center" wrapText="1" shrinkToFit="1"/>
    </xf>
    <xf numFmtId="0" fontId="22" fillId="3" borderId="0" xfId="0" applyFont="1" applyFill="1" applyBorder="1" applyAlignment="1">
      <alignment vertical="center" wrapText="1" shrinkToFit="1"/>
    </xf>
    <xf numFmtId="0" fontId="38" fillId="5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vertical="center" wrapText="1" shrinkToFit="1"/>
    </xf>
    <xf numFmtId="0" fontId="38" fillId="3" borderId="0" xfId="0" applyFont="1" applyFill="1" applyBorder="1" applyAlignment="1" quotePrefix="1">
      <alignment horizontal="left" vertical="center"/>
    </xf>
    <xf numFmtId="166" fontId="22" fillId="5" borderId="0" xfId="20" applyNumberFormat="1" applyFont="1" applyFill="1" applyBorder="1" applyAlignment="1">
      <alignment horizontal="right" vertical="center" wrapText="1" shrinkToFit="1"/>
    </xf>
    <xf numFmtId="0" fontId="38" fillId="5" borderId="3" xfId="0" applyFont="1" applyFill="1" applyBorder="1" applyAlignment="1">
      <alignment horizontal="left" vertical="center" wrapText="1"/>
    </xf>
    <xf numFmtId="0" fontId="38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vertical="center" wrapText="1" shrinkToFit="1"/>
    </xf>
    <xf numFmtId="164" fontId="40" fillId="3" borderId="0" xfId="21" applyNumberFormat="1" applyFont="1" applyFill="1" applyBorder="1" applyAlignment="1">
      <alignment horizontal="right" vertical="center" wrapText="1" shrinkToFit="1"/>
    </xf>
    <xf numFmtId="166" fontId="38" fillId="3" borderId="0" xfId="20" applyNumberFormat="1" applyFont="1" applyFill="1" applyBorder="1" applyAlignment="1">
      <alignment horizontal="right" vertical="center" wrapText="1" shrinkToFit="1"/>
    </xf>
    <xf numFmtId="169" fontId="35" fillId="3" borderId="0" xfId="20" applyNumberFormat="1" applyFont="1" applyFill="1" applyBorder="1" applyAlignment="1">
      <alignment horizontal="right" vertical="center" wrapText="1" shrinkToFit="1"/>
    </xf>
    <xf numFmtId="169" fontId="38" fillId="3" borderId="0" xfId="20" applyNumberFormat="1" applyFont="1" applyFill="1" applyBorder="1" applyAlignment="1">
      <alignment horizontal="right" vertical="center" wrapText="1" shrinkToFit="1"/>
    </xf>
    <xf numFmtId="166" fontId="38" fillId="3" borderId="4" xfId="20" applyNumberFormat="1" applyFont="1" applyFill="1" applyBorder="1" applyAlignment="1">
      <alignment horizontal="right" vertical="center" wrapText="1" shrinkToFit="1"/>
    </xf>
    <xf numFmtId="169" fontId="38" fillId="3" borderId="4" xfId="20" applyNumberFormat="1" applyFont="1" applyFill="1" applyBorder="1" applyAlignment="1">
      <alignment horizontal="right" vertical="center" wrapText="1" shrinkToFit="1"/>
    </xf>
    <xf numFmtId="0" fontId="22" fillId="3" borderId="4" xfId="0" applyFont="1" applyFill="1" applyBorder="1" applyAlignment="1">
      <alignment horizontal="right" vertical="center" wrapText="1" shrinkToFit="1"/>
    </xf>
    <xf numFmtId="0" fontId="24" fillId="4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right" vertical="center" wrapText="1" shrinkToFit="1"/>
    </xf>
    <xf numFmtId="0" fontId="41" fillId="0" borderId="0" xfId="0" applyFont="1" applyFill="1" applyBorder="1" applyAlignment="1">
      <alignment vertical="center" wrapText="1" shrinkToFit="1"/>
    </xf>
    <xf numFmtId="0" fontId="38" fillId="3" borderId="5" xfId="0" applyFont="1" applyFill="1" applyBorder="1" applyAlignment="1">
      <alignment horizontal="left" wrapText="1"/>
    </xf>
    <xf numFmtId="0" fontId="38" fillId="3" borderId="0" xfId="0" applyFont="1" applyFill="1" applyBorder="1" applyAlignment="1">
      <alignment horizontal="left" vertical="center" wrapText="1" shrinkToFit="1"/>
    </xf>
    <xf numFmtId="166" fontId="22" fillId="0" borderId="0" xfId="20" applyNumberFormat="1" applyFont="1" applyFill="1" applyBorder="1" applyAlignment="1">
      <alignment vertical="center" wrapText="1" shrinkToFit="1"/>
    </xf>
    <xf numFmtId="0" fontId="38" fillId="3" borderId="5" xfId="0" applyFont="1" applyFill="1" applyBorder="1" applyAlignment="1">
      <alignment wrapText="1"/>
    </xf>
    <xf numFmtId="167" fontId="42" fillId="0" borderId="5" xfId="0" applyNumberFormat="1" applyFont="1" applyFill="1" applyBorder="1" applyAlignment="1">
      <alignment horizontal="right" vertical="center" wrapText="1" shrinkToFit="1"/>
    </xf>
    <xf numFmtId="0" fontId="38" fillId="3" borderId="6" xfId="0" applyFont="1" applyFill="1" applyBorder="1" applyAlignment="1">
      <alignment vertical="center" wrapText="1" shrinkToFit="1"/>
    </xf>
    <xf numFmtId="0" fontId="22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 wrapText="1" shrinkToFit="1"/>
    </xf>
    <xf numFmtId="0" fontId="42" fillId="5" borderId="1" xfId="0" applyFont="1" applyFill="1" applyBorder="1" applyAlignment="1">
      <alignment horizontal="right" vertical="center" wrapText="1" shrinkToFit="1"/>
    </xf>
    <xf numFmtId="169" fontId="42" fillId="5" borderId="1" xfId="20" applyNumberFormat="1" applyFont="1" applyFill="1" applyBorder="1" applyAlignment="1">
      <alignment horizontal="right" vertical="center" wrapText="1" shrinkToFit="1"/>
    </xf>
    <xf numFmtId="167" fontId="42" fillId="0" borderId="1" xfId="0" applyNumberFormat="1" applyFont="1" applyFill="1" applyBorder="1" applyAlignment="1">
      <alignment horizontal="right" vertical="center" wrapText="1" shrinkToFit="1"/>
    </xf>
    <xf numFmtId="165" fontId="22" fillId="0" borderId="0" xfId="20" applyNumberFormat="1" applyFont="1" applyFill="1" applyBorder="1" applyAlignment="1">
      <alignment vertical="center" wrapText="1" shrinkToFit="1"/>
    </xf>
    <xf numFmtId="0" fontId="22" fillId="5" borderId="0" xfId="0" applyFont="1" applyFill="1" applyBorder="1" applyAlignment="1">
      <alignment vertical="center" wrapText="1" shrinkToFit="1"/>
    </xf>
    <xf numFmtId="0" fontId="22" fillId="5" borderId="4" xfId="0" applyFont="1" applyFill="1" applyBorder="1" applyAlignment="1">
      <alignment vertical="center" wrapText="1" shrinkToFit="1"/>
    </xf>
    <xf numFmtId="0" fontId="38" fillId="5" borderId="0" xfId="0" applyFont="1" applyFill="1" applyBorder="1" applyAlignment="1">
      <alignment vertical="center" wrapText="1"/>
    </xf>
    <xf numFmtId="10" fontId="35" fillId="5" borderId="0" xfId="21" applyNumberFormat="1" applyFont="1" applyFill="1" applyBorder="1" applyAlignment="1">
      <alignment horizontal="right" vertical="center" wrapText="1" shrinkToFit="1"/>
    </xf>
    <xf numFmtId="0" fontId="22" fillId="5" borderId="0" xfId="0" applyFont="1" applyFill="1" applyBorder="1" applyAlignment="1">
      <alignment horizontal="right" vertical="center" wrapText="1" shrinkToFit="1"/>
    </xf>
    <xf numFmtId="165" fontId="38" fillId="5" borderId="0" xfId="20" applyNumberFormat="1" applyFont="1" applyFill="1" applyBorder="1" applyAlignment="1">
      <alignment horizontal="right" vertical="center" wrapText="1" shrinkToFit="1"/>
    </xf>
    <xf numFmtId="165" fontId="38" fillId="3" borderId="0" xfId="20" applyNumberFormat="1" applyFont="1" applyFill="1" applyBorder="1" applyAlignment="1">
      <alignment horizontal="right" vertical="center" wrapText="1" shrinkToFit="1"/>
    </xf>
    <xf numFmtId="165" fontId="35" fillId="0" borderId="0" xfId="20" applyNumberFormat="1" applyFont="1" applyFill="1" applyBorder="1" applyAlignment="1">
      <alignment horizontal="center" vertical="center" wrapText="1" shrinkToFit="1"/>
    </xf>
    <xf numFmtId="0" fontId="22" fillId="3" borderId="0" xfId="0" applyFont="1" applyFill="1" applyAlignment="1">
      <alignment wrapText="1" shrinkToFit="1"/>
    </xf>
    <xf numFmtId="0" fontId="43" fillId="3" borderId="0" xfId="0" applyFont="1" applyFill="1" applyAlignment="1">
      <alignment vertical="center" wrapText="1" shrinkToFit="1"/>
    </xf>
    <xf numFmtId="0" fontId="22" fillId="0" borderId="0" xfId="22" applyFont="1" applyFill="1" applyBorder="1" applyAlignment="1">
      <alignment vertical="center" wrapText="1" shrinkToFit="1"/>
      <protection/>
    </xf>
    <xf numFmtId="0" fontId="22" fillId="3" borderId="0" xfId="22" applyFont="1" applyFill="1" applyBorder="1" applyAlignment="1">
      <alignment vertical="center" wrapText="1" shrinkToFit="1"/>
      <protection/>
    </xf>
    <xf numFmtId="169" fontId="46" fillId="3" borderId="0" xfId="20" applyNumberFormat="1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46" fillId="3" borderId="0" xfId="0" applyFont="1" applyFill="1" applyBorder="1" applyAlignment="1">
      <alignment vertical="center" wrapText="1" shrinkToFit="1"/>
    </xf>
    <xf numFmtId="0" fontId="46" fillId="3" borderId="0" xfId="0" applyFont="1" applyFill="1" applyAlignment="1">
      <alignment vertical="center" wrapText="1" shrinkToFit="1"/>
    </xf>
    <xf numFmtId="169" fontId="46" fillId="3" borderId="0" xfId="20" applyNumberFormat="1" applyFont="1" applyFill="1" applyAlignment="1">
      <alignment vertical="center" wrapText="1" shrinkToFit="1"/>
    </xf>
    <xf numFmtId="0" fontId="47" fillId="3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8" fillId="3" borderId="0" xfId="0" applyFont="1" applyFill="1" applyAlignment="1">
      <alignment horizontal="right" vertical="center"/>
    </xf>
    <xf numFmtId="0" fontId="48" fillId="0" borderId="0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169" fontId="48" fillId="3" borderId="0" xfId="20" applyNumberFormat="1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50" fillId="3" borderId="0" xfId="0" applyFont="1" applyFill="1" applyAlignment="1">
      <alignment vertical="center"/>
    </xf>
    <xf numFmtId="0" fontId="51" fillId="3" borderId="0" xfId="0" applyFont="1" applyFill="1" applyAlignment="1">
      <alignment vertical="center"/>
    </xf>
    <xf numFmtId="0" fontId="50" fillId="3" borderId="0" xfId="0" applyFont="1" applyFill="1" applyBorder="1" applyAlignment="1">
      <alignment vertical="center"/>
    </xf>
    <xf numFmtId="0" fontId="50" fillId="3" borderId="0" xfId="0" applyFont="1" applyFill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vertical="center"/>
    </xf>
    <xf numFmtId="0" fontId="38" fillId="5" borderId="6" xfId="0" applyFont="1" applyFill="1" applyBorder="1" applyAlignment="1">
      <alignment vertical="center" wrapText="1" shrinkToFit="1"/>
    </xf>
    <xf numFmtId="169" fontId="25" fillId="5" borderId="0" xfId="20" applyNumberFormat="1" applyFont="1" applyFill="1" applyBorder="1" applyAlignment="1">
      <alignment horizontal="right" wrapText="1" shrinkToFit="1"/>
    </xf>
    <xf numFmtId="0" fontId="38" fillId="5" borderId="0" xfId="0" applyFont="1" applyFill="1" applyBorder="1" applyAlignment="1">
      <alignment horizontal="left" vertical="center" wrapText="1" indent="1"/>
    </xf>
    <xf numFmtId="0" fontId="38" fillId="5" borderId="0" xfId="0" applyFont="1" applyFill="1" applyBorder="1" applyAlignment="1" quotePrefix="1">
      <alignment horizontal="left" vertical="center"/>
    </xf>
    <xf numFmtId="0" fontId="38" fillId="5" borderId="3" xfId="0" applyFont="1" applyFill="1" applyBorder="1" applyAlignment="1">
      <alignment vertical="center" wrapText="1"/>
    </xf>
    <xf numFmtId="0" fontId="38" fillId="5" borderId="7" xfId="0" applyFont="1" applyFill="1" applyBorder="1" applyAlignment="1">
      <alignment vertical="center" wrapText="1"/>
    </xf>
    <xf numFmtId="0" fontId="38" fillId="5" borderId="1" xfId="0" applyFont="1" applyFill="1" applyBorder="1" applyAlignment="1">
      <alignment vertical="center" wrapText="1" shrinkToFit="1"/>
    </xf>
    <xf numFmtId="169" fontId="25" fillId="5" borderId="7" xfId="20" applyNumberFormat="1" applyFont="1" applyFill="1" applyBorder="1" applyAlignment="1">
      <alignment horizontal="right" vertical="center" wrapText="1" shrinkToFit="1"/>
    </xf>
    <xf numFmtId="0" fontId="26" fillId="5" borderId="0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Continuous" vertical="center" wrapText="1" shrinkToFit="1"/>
    </xf>
    <xf numFmtId="0" fontId="9" fillId="3" borderId="0" xfId="0" applyFont="1" applyFill="1" applyBorder="1" applyAlignment="1">
      <alignment horizontal="centerContinuous" vertical="center"/>
    </xf>
    <xf numFmtId="0" fontId="9" fillId="3" borderId="0" xfId="0" applyFont="1" applyFill="1" applyAlignment="1">
      <alignment horizontal="centerContinuous" vertical="center"/>
    </xf>
    <xf numFmtId="166" fontId="35" fillId="3" borderId="0" xfId="0" applyNumberFormat="1" applyFont="1" applyFill="1" applyBorder="1" applyAlignment="1">
      <alignment horizontal="centerContinuous" vertical="center"/>
    </xf>
    <xf numFmtId="169" fontId="35" fillId="3" borderId="0" xfId="20" applyNumberFormat="1" applyFont="1" applyFill="1" applyBorder="1" applyAlignment="1">
      <alignment horizontal="centerContinuous" vertical="center"/>
    </xf>
    <xf numFmtId="0" fontId="52" fillId="3" borderId="0" xfId="22" applyFont="1" applyFill="1" applyBorder="1" applyAlignment="1">
      <alignment horizontal="left" vertical="center" wrapText="1" shrinkToFit="1"/>
      <protection/>
    </xf>
    <xf numFmtId="0" fontId="52" fillId="3" borderId="0" xfId="22" applyFont="1" applyFill="1" applyBorder="1" applyAlignment="1">
      <alignment horizontal="left" vertical="center"/>
      <protection/>
    </xf>
    <xf numFmtId="0" fontId="53" fillId="3" borderId="0" xfId="0" applyFont="1" applyFill="1" applyBorder="1" applyAlignment="1">
      <alignment horizontal="center" vertical="center" wrapText="1" shrinkToFit="1"/>
    </xf>
    <xf numFmtId="0" fontId="53" fillId="3" borderId="0" xfId="0" applyFont="1" applyFill="1" applyBorder="1" applyAlignment="1">
      <alignment horizontal="right" vertical="center" wrapText="1" shrinkToFit="1"/>
    </xf>
    <xf numFmtId="0" fontId="53" fillId="3" borderId="0" xfId="0" applyFont="1" applyFill="1" applyBorder="1" applyAlignment="1">
      <alignment horizontal="center" vertical="center"/>
    </xf>
    <xf numFmtId="166" fontId="25" fillId="3" borderId="0" xfId="20" applyNumberFormat="1" applyFont="1" applyFill="1" applyBorder="1" applyAlignment="1">
      <alignment vertical="center"/>
    </xf>
    <xf numFmtId="0" fontId="26" fillId="3" borderId="6" xfId="0" applyFont="1" applyFill="1" applyBorder="1" applyAlignment="1">
      <alignment horizontal="left" vertical="center" wrapText="1"/>
    </xf>
    <xf numFmtId="165" fontId="25" fillId="3" borderId="6" xfId="20" applyNumberFormat="1" applyFont="1" applyFill="1" applyBorder="1" applyAlignment="1">
      <alignment horizontal="right" wrapText="1" shrinkToFit="1"/>
    </xf>
    <xf numFmtId="169" fontId="25" fillId="3" borderId="6" xfId="20" applyNumberFormat="1" applyFont="1" applyFill="1" applyBorder="1" applyAlignment="1">
      <alignment horizontal="right" wrapText="1" shrinkToFit="1"/>
    </xf>
    <xf numFmtId="169" fontId="25" fillId="3" borderId="0" xfId="20" applyNumberFormat="1" applyFont="1" applyFill="1" applyBorder="1" applyAlignment="1">
      <alignment horizontal="right" wrapText="1" shrinkToFit="1"/>
    </xf>
    <xf numFmtId="0" fontId="26" fillId="3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left" vertical="center"/>
    </xf>
    <xf numFmtId="166" fontId="25" fillId="5" borderId="0" xfId="2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66" fontId="25" fillId="0" borderId="0" xfId="20" applyNumberFormat="1" applyFont="1" applyFill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0" fontId="28" fillId="3" borderId="0" xfId="23" applyFont="1" applyFill="1" applyBorder="1" applyAlignment="1">
      <alignment horizontal="centerContinuous" vertical="center"/>
      <protection/>
    </xf>
    <xf numFmtId="0" fontId="27" fillId="3" borderId="0" xfId="23" applyFont="1" applyFill="1" applyBorder="1" applyAlignment="1">
      <alignment vertical="center"/>
      <protection/>
    </xf>
    <xf numFmtId="0" fontId="25" fillId="3" borderId="0" xfId="23" applyFont="1" applyFill="1" applyAlignment="1">
      <alignment vertical="center"/>
      <protection/>
    </xf>
    <xf numFmtId="0" fontId="28" fillId="3" borderId="0" xfId="23" applyFont="1" applyFill="1" applyBorder="1" applyAlignment="1">
      <alignment horizontal="left" vertical="center"/>
      <protection/>
    </xf>
    <xf numFmtId="0" fontId="27" fillId="3" borderId="0" xfId="23" applyFont="1" applyFill="1" applyBorder="1" applyAlignment="1">
      <alignment horizontal="centerContinuous" vertical="center"/>
      <protection/>
    </xf>
    <xf numFmtId="0" fontId="28" fillId="3" borderId="0" xfId="23" applyFont="1" applyFill="1" applyBorder="1" applyAlignment="1">
      <alignment horizontal="center" vertical="center"/>
      <protection/>
    </xf>
    <xf numFmtId="0" fontId="25" fillId="3" borderId="0" xfId="23" applyFont="1" applyFill="1" applyAlignment="1">
      <alignment horizontal="centerContinuous" vertical="center"/>
      <protection/>
    </xf>
    <xf numFmtId="0" fontId="27" fillId="3" borderId="0" xfId="22" applyFont="1" applyFill="1" applyBorder="1" applyAlignment="1">
      <alignment horizontal="centerContinuous" vertical="center" wrapText="1"/>
      <protection/>
    </xf>
    <xf numFmtId="0" fontId="27" fillId="3" borderId="0" xfId="22" applyFont="1" applyFill="1" applyBorder="1" applyAlignment="1">
      <alignment horizontal="centerContinuous" vertical="center"/>
      <protection/>
    </xf>
    <xf numFmtId="0" fontId="58" fillId="3" borderId="0" xfId="23" applyFont="1" applyFill="1" applyBorder="1" applyAlignment="1">
      <alignment horizontal="centerContinuous" vertical="center" shrinkToFit="1"/>
      <protection/>
    </xf>
    <xf numFmtId="0" fontId="58" fillId="3" borderId="0" xfId="23" applyFont="1" applyFill="1" applyBorder="1" applyAlignment="1">
      <alignment horizontal="centerContinuous" vertical="center"/>
      <protection/>
    </xf>
    <xf numFmtId="0" fontId="58" fillId="3" borderId="0" xfId="23" applyFont="1" applyFill="1" applyBorder="1" applyAlignment="1">
      <alignment vertical="center" shrinkToFit="1"/>
      <protection/>
    </xf>
    <xf numFmtId="0" fontId="23" fillId="0" borderId="0" xfId="23" applyFont="1" applyFill="1" applyBorder="1" applyAlignment="1">
      <alignment horizontal="centerContinuous" vertical="center" shrinkToFit="1"/>
      <protection/>
    </xf>
    <xf numFmtId="0" fontId="58" fillId="3" borderId="0" xfId="23" applyFont="1" applyFill="1" applyBorder="1" applyAlignment="1">
      <alignment vertical="center"/>
      <protection/>
    </xf>
    <xf numFmtId="0" fontId="58" fillId="3" borderId="0" xfId="23" applyFont="1" applyFill="1" applyBorder="1" applyAlignment="1">
      <alignment vertical="center" wrapText="1"/>
      <protection/>
    </xf>
    <xf numFmtId="0" fontId="21" fillId="5" borderId="2" xfId="23" applyFont="1" applyFill="1" applyBorder="1" applyAlignment="1">
      <alignment horizontal="center" vertical="center" wrapText="1" shrinkToFit="1"/>
      <protection/>
    </xf>
    <xf numFmtId="0" fontId="59" fillId="3" borderId="0" xfId="23" applyFont="1" applyFill="1" applyBorder="1" applyAlignment="1">
      <alignment horizontal="center" vertical="center" wrapText="1" shrinkToFit="1"/>
      <protection/>
    </xf>
    <xf numFmtId="170" fontId="21" fillId="0" borderId="0" xfId="23" applyNumberFormat="1" applyFont="1" applyFill="1" applyBorder="1" applyAlignment="1">
      <alignment horizontal="centerContinuous" vertical="center" wrapText="1" shrinkToFit="1"/>
      <protection/>
    </xf>
    <xf numFmtId="0" fontId="21" fillId="0" borderId="0" xfId="23" applyFont="1" applyFill="1" applyBorder="1" applyAlignment="1">
      <alignment horizontal="centerContinuous" vertical="center" wrapText="1" shrinkToFit="1"/>
      <protection/>
    </xf>
    <xf numFmtId="165" fontId="25" fillId="5" borderId="0" xfId="20" applyNumberFormat="1" applyFont="1" applyFill="1" applyBorder="1" applyAlignment="1">
      <alignment horizontal="left" vertical="center" wrapText="1" shrinkToFit="1"/>
    </xf>
    <xf numFmtId="0" fontId="25" fillId="0" borderId="0" xfId="23" applyFont="1" applyFill="1" applyBorder="1" applyAlignment="1">
      <alignment horizontal="left" vertical="center" wrapText="1" shrinkToFit="1"/>
      <protection/>
    </xf>
    <xf numFmtId="10" fontId="25" fillId="5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center" vertical="center" wrapText="1" shrinkToFit="1"/>
    </xf>
    <xf numFmtId="10" fontId="25" fillId="0" borderId="0" xfId="21" applyNumberFormat="1" applyFont="1" applyFill="1" applyBorder="1" applyAlignment="1">
      <alignment horizontal="right" vertical="center" wrapText="1" shrinkToFit="1"/>
    </xf>
    <xf numFmtId="165" fontId="25" fillId="0" borderId="0" xfId="20" applyNumberFormat="1" applyFont="1" applyFill="1" applyBorder="1" applyAlignment="1">
      <alignment horizontal="right" vertical="center" wrapText="1" shrinkToFit="1"/>
    </xf>
    <xf numFmtId="171" fontId="25" fillId="0" borderId="0" xfId="20" applyNumberFormat="1" applyFont="1" applyFill="1" applyBorder="1" applyAlignment="1">
      <alignment horizontal="right" vertical="center" wrapText="1" shrinkToFit="1"/>
    </xf>
    <xf numFmtId="10" fontId="58" fillId="3" borderId="0" xfId="23" applyNumberFormat="1" applyFont="1" applyFill="1" applyBorder="1" applyAlignment="1">
      <alignment vertical="center"/>
      <protection/>
    </xf>
    <xf numFmtId="165" fontId="58" fillId="3" borderId="0" xfId="23" applyNumberFormat="1" applyFont="1" applyFill="1" applyBorder="1" applyAlignment="1">
      <alignment vertical="center"/>
      <protection/>
    </xf>
    <xf numFmtId="171" fontId="58" fillId="3" borderId="0" xfId="23" applyNumberFormat="1" applyFont="1" applyFill="1" applyBorder="1" applyAlignment="1">
      <alignment vertical="center"/>
      <protection/>
    </xf>
    <xf numFmtId="0" fontId="25" fillId="0" borderId="0" xfId="23" applyFont="1" applyFill="1" applyBorder="1" applyAlignment="1">
      <alignment vertical="center" wrapText="1" shrinkToFit="1"/>
      <protection/>
    </xf>
    <xf numFmtId="165" fontId="25" fillId="5" borderId="1" xfId="20" applyNumberFormat="1" applyFont="1" applyFill="1" applyBorder="1" applyAlignment="1">
      <alignment horizontal="left" vertical="center" wrapText="1" shrinkToFit="1"/>
    </xf>
    <xf numFmtId="0" fontId="26" fillId="0" borderId="1" xfId="23" applyFont="1" applyFill="1" applyBorder="1" applyAlignment="1">
      <alignment vertical="center" wrapText="1" shrinkToFit="1"/>
      <protection/>
    </xf>
    <xf numFmtId="10" fontId="25" fillId="5" borderId="1" xfId="21" applyNumberFormat="1" applyFont="1" applyFill="1" applyBorder="1" applyAlignment="1">
      <alignment horizontal="center" vertical="center" wrapText="1" shrinkToFit="1"/>
    </xf>
    <xf numFmtId="0" fontId="60" fillId="0" borderId="0" xfId="0" applyFont="1"/>
    <xf numFmtId="0" fontId="30" fillId="0" borderId="0" xfId="0" applyFont="1"/>
    <xf numFmtId="0" fontId="53" fillId="5" borderId="0" xfId="23" applyFont="1" applyFill="1" applyBorder="1" applyAlignment="1">
      <alignment horizontal="center" vertical="center" wrapText="1" shrinkToFit="1"/>
      <protection/>
    </xf>
    <xf numFmtId="0" fontId="53" fillId="0" borderId="0" xfId="23" applyFont="1" applyFill="1" applyBorder="1" applyAlignment="1">
      <alignment horizontal="right" vertical="center" wrapText="1" shrinkToFit="1"/>
      <protection/>
    </xf>
    <xf numFmtId="43" fontId="25" fillId="5" borderId="0" xfId="20" applyFont="1" applyFill="1" applyBorder="1" applyAlignment="1">
      <alignment horizontal="center" vertical="center" wrapText="1" shrinkToFit="1"/>
    </xf>
    <xf numFmtId="0" fontId="62" fillId="3" borderId="0" xfId="23" applyFont="1" applyFill="1" applyBorder="1" applyAlignment="1">
      <alignment vertical="center"/>
      <protection/>
    </xf>
    <xf numFmtId="0" fontId="62" fillId="3" borderId="1" xfId="23" applyFont="1" applyFill="1" applyBorder="1" applyAlignment="1">
      <alignment vertical="center"/>
      <protection/>
    </xf>
    <xf numFmtId="43" fontId="25" fillId="5" borderId="1" xfId="20" applyFont="1" applyFill="1" applyBorder="1" applyAlignment="1">
      <alignment horizontal="center" vertical="center" wrapText="1" shrinkToFit="1"/>
    </xf>
    <xf numFmtId="0" fontId="62" fillId="3" borderId="0" xfId="23" applyFont="1" applyFill="1" applyBorder="1" applyAlignment="1">
      <alignment vertical="center" wrapText="1"/>
      <protection/>
    </xf>
    <xf numFmtId="0" fontId="33" fillId="3" borderId="0" xfId="23" applyFont="1" applyFill="1" applyBorder="1" applyAlignment="1">
      <alignment horizontal="centerContinuous" vertical="center" wrapText="1" shrinkToFit="1"/>
      <protection/>
    </xf>
    <xf numFmtId="49" fontId="53" fillId="5" borderId="0" xfId="23" applyNumberFormat="1" applyFont="1" applyFill="1" applyBorder="1" applyAlignment="1">
      <alignment horizontal="center" vertical="center" wrapText="1" shrinkToFit="1"/>
      <protection/>
    </xf>
    <xf numFmtId="0" fontId="53" fillId="5" borderId="0" xfId="23" applyFont="1" applyFill="1" applyBorder="1" applyAlignment="1">
      <alignment horizontal="right" vertical="center" wrapText="1" shrinkToFit="1"/>
      <protection/>
    </xf>
    <xf numFmtId="169" fontId="25" fillId="3" borderId="0" xfId="20" applyNumberFormat="1" applyFont="1" applyFill="1" applyBorder="1" applyAlignment="1">
      <alignment horizontal="right" vertical="center"/>
    </xf>
    <xf numFmtId="167" fontId="58" fillId="3" borderId="0" xfId="23" applyNumberFormat="1" applyFont="1" applyFill="1" applyBorder="1" applyAlignment="1">
      <alignment vertical="center" shrinkToFit="1"/>
      <protection/>
    </xf>
    <xf numFmtId="0" fontId="26" fillId="3" borderId="0" xfId="23" applyFont="1" applyFill="1" applyBorder="1" applyAlignment="1">
      <alignment vertical="center"/>
      <protection/>
    </xf>
    <xf numFmtId="0" fontId="25" fillId="3" borderId="0" xfId="23" applyFont="1" applyFill="1" applyBorder="1" applyAlignment="1">
      <alignment vertical="center"/>
      <protection/>
    </xf>
    <xf numFmtId="164" fontId="25" fillId="5" borderId="0" xfId="21" applyNumberFormat="1" applyFont="1" applyFill="1" applyBorder="1" applyAlignment="1">
      <alignment horizontal="center" vertical="center" wrapText="1" shrinkToFit="1"/>
    </xf>
    <xf numFmtId="164" fontId="25" fillId="5" borderId="1" xfId="21" applyNumberFormat="1" applyFont="1" applyFill="1" applyBorder="1" applyAlignment="1">
      <alignment horizontal="center" vertical="center" wrapText="1" shrinkToFit="1"/>
    </xf>
    <xf numFmtId="166" fontId="25" fillId="5" borderId="0" xfId="20" applyNumberFormat="1" applyFont="1" applyFill="1" applyBorder="1" applyAlignment="1">
      <alignment horizontal="right" wrapText="1" shrinkToFit="1"/>
    </xf>
    <xf numFmtId="0" fontId="65" fillId="5" borderId="0" xfId="0" applyFont="1" applyFill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20" fillId="3" borderId="0" xfId="23" applyFont="1" applyFill="1" applyBorder="1" applyAlignment="1">
      <alignment vertical="center" wrapText="1"/>
      <protection/>
    </xf>
    <xf numFmtId="0" fontId="20" fillId="3" borderId="0" xfId="23" applyFont="1" applyFill="1" applyBorder="1" applyAlignment="1">
      <alignment vertical="center" shrinkToFit="1"/>
      <protection/>
    </xf>
    <xf numFmtId="0" fontId="20" fillId="3" borderId="0" xfId="23" applyFont="1" applyFill="1" applyBorder="1" applyAlignment="1">
      <alignment horizontal="left" vertical="center" shrinkToFit="1"/>
      <protection/>
    </xf>
    <xf numFmtId="0" fontId="66" fillId="3" borderId="0" xfId="23" applyFont="1" applyFill="1" applyBorder="1" applyAlignment="1">
      <alignment horizontal="center" vertical="center" wrapText="1"/>
      <protection/>
    </xf>
    <xf numFmtId="0" fontId="64" fillId="4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7" fillId="5" borderId="2" xfId="23" applyFont="1" applyFill="1" applyBorder="1" applyAlignment="1">
      <alignment horizontal="center" vertical="center" wrapText="1" shrinkToFit="1"/>
      <protection/>
    </xf>
    <xf numFmtId="0" fontId="20" fillId="3" borderId="0" xfId="23" applyFont="1" applyFill="1" applyAlignment="1">
      <alignment horizontal="left" vertical="center" shrinkToFit="1"/>
      <protection/>
    </xf>
    <xf numFmtId="0" fontId="64" fillId="4" borderId="0" xfId="23" applyFont="1" applyFill="1" applyBorder="1" applyAlignment="1">
      <alignment vertical="center"/>
      <protection/>
    </xf>
    <xf numFmtId="0" fontId="64" fillId="0" borderId="0" xfId="23" applyFont="1" applyFill="1" applyBorder="1" applyAlignment="1">
      <alignment vertical="center" wrapText="1"/>
      <protection/>
    </xf>
    <xf numFmtId="0" fontId="68" fillId="5" borderId="0" xfId="23" applyFont="1" applyFill="1" applyBorder="1" applyAlignment="1">
      <alignment horizontal="right" wrapText="1" shrinkToFit="1"/>
      <protection/>
    </xf>
    <xf numFmtId="166" fontId="20" fillId="5" borderId="0" xfId="20" applyNumberFormat="1" applyFont="1" applyFill="1" applyBorder="1" applyAlignment="1">
      <alignment horizontal="right" wrapText="1" shrinkToFit="1"/>
    </xf>
    <xf numFmtId="0" fontId="66" fillId="3" borderId="0" xfId="23" applyFont="1" applyFill="1" applyAlignment="1">
      <alignment vertical="center" wrapText="1"/>
      <protection/>
    </xf>
    <xf numFmtId="0" fontId="68" fillId="3" borderId="0" xfId="23" applyFont="1" applyFill="1" applyBorder="1" applyAlignment="1">
      <alignment horizontal="right" wrapText="1" shrinkToFit="1"/>
      <protection/>
    </xf>
    <xf numFmtId="0" fontId="20" fillId="5" borderId="3" xfId="23" applyFont="1" applyFill="1" applyBorder="1" applyAlignment="1">
      <alignment horizontal="left" wrapText="1" shrinkToFit="1"/>
      <protection/>
    </xf>
    <xf numFmtId="166" fontId="20" fillId="5" borderId="3" xfId="20" applyNumberFormat="1" applyFont="1" applyFill="1" applyBorder="1" applyAlignment="1">
      <alignment horizontal="right" wrapText="1" shrinkToFit="1"/>
    </xf>
    <xf numFmtId="0" fontId="20" fillId="3" borderId="0" xfId="23" applyFont="1" applyFill="1" applyAlignment="1">
      <alignment vertical="center" wrapText="1"/>
      <protection/>
    </xf>
    <xf numFmtId="0" fontId="20" fillId="3" borderId="0" xfId="23" applyFont="1" applyFill="1" applyAlignment="1">
      <alignment vertical="center" shrinkToFit="1"/>
      <protection/>
    </xf>
    <xf numFmtId="0" fontId="2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shrinkToFit="1"/>
    </xf>
    <xf numFmtId="0" fontId="66" fillId="3" borderId="0" xfId="0" applyFont="1" applyFill="1" applyBorder="1" applyAlignment="1">
      <alignment horizontal="center" vertical="center" wrapText="1"/>
    </xf>
    <xf numFmtId="0" fontId="66" fillId="3" borderId="0" xfId="0" applyNumberFormat="1" applyFont="1" applyFill="1" applyBorder="1" applyAlignment="1" quotePrefix="1">
      <alignment horizontal="centerContinuous" vertical="center"/>
    </xf>
    <xf numFmtId="0" fontId="20" fillId="3" borderId="0" xfId="0" applyFont="1" applyFill="1" applyBorder="1" applyAlignment="1">
      <alignment vertical="center" shrinkToFit="1"/>
    </xf>
    <xf numFmtId="0" fontId="70" fillId="0" borderId="0" xfId="23" applyFont="1" applyFill="1" applyBorder="1" applyAlignment="1">
      <alignment horizontal="left" vertical="center" wrapText="1" shrinkToFit="1"/>
      <protection/>
    </xf>
    <xf numFmtId="167" fontId="20" fillId="3" borderId="0" xfId="21" applyNumberFormat="1" applyFont="1" applyFill="1" applyBorder="1" applyAlignment="1">
      <alignment horizontal="right" vertical="center" shrinkToFit="1"/>
    </xf>
    <xf numFmtId="164" fontId="20" fillId="3" borderId="0" xfId="21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vertical="center" shrinkToFit="1"/>
    </xf>
    <xf numFmtId="0" fontId="20" fillId="3" borderId="0" xfId="0" applyFont="1" applyFill="1" applyAlignment="1">
      <alignment vertical="center" wrapText="1"/>
    </xf>
    <xf numFmtId="166" fontId="20" fillId="3" borderId="0" xfId="20" applyNumberFormat="1" applyFont="1" applyFill="1" applyBorder="1" applyAlignment="1">
      <alignment vertical="center"/>
    </xf>
    <xf numFmtId="166" fontId="66" fillId="3" borderId="0" xfId="20" applyNumberFormat="1" applyFont="1" applyFill="1" applyBorder="1" applyAlignment="1">
      <alignment vertical="center"/>
    </xf>
    <xf numFmtId="164" fontId="20" fillId="5" borderId="0" xfId="21" applyNumberFormat="1" applyFont="1" applyFill="1" applyBorder="1" applyAlignment="1">
      <alignment horizontal="left" wrapText="1" shrinkToFit="1"/>
    </xf>
    <xf numFmtId="0" fontId="69" fillId="0" borderId="8" xfId="23" applyFont="1" applyFill="1" applyBorder="1" applyAlignment="1">
      <alignment wrapText="1"/>
      <protection/>
    </xf>
    <xf numFmtId="0" fontId="20" fillId="3" borderId="0" xfId="0" applyFont="1" applyFill="1" applyAlignment="1">
      <alignment vertical="center"/>
    </xf>
    <xf numFmtId="0" fontId="70" fillId="3" borderId="0" xfId="0" applyFont="1" applyFill="1" applyAlignment="1">
      <alignment vertical="center"/>
    </xf>
    <xf numFmtId="0" fontId="72" fillId="3" borderId="0" xfId="0" applyFont="1" applyFill="1" applyAlignment="1">
      <alignment vertical="center" shrinkToFit="1"/>
    </xf>
    <xf numFmtId="0" fontId="73" fillId="3" borderId="0" xfId="0" applyFont="1" applyFill="1" applyAlignment="1">
      <alignment vertical="center" shrinkToFit="1"/>
    </xf>
    <xf numFmtId="0" fontId="73" fillId="3" borderId="0" xfId="0" applyFont="1" applyFill="1" applyAlignment="1">
      <alignment vertical="center" wrapText="1"/>
    </xf>
    <xf numFmtId="0" fontId="73" fillId="3" borderId="0" xfId="0" applyFont="1" applyFill="1" applyAlignment="1">
      <alignment vertical="center"/>
    </xf>
    <xf numFmtId="0" fontId="74" fillId="3" borderId="0" xfId="0" applyFont="1" applyFill="1" applyBorder="1" applyAlignment="1">
      <alignment horizontal="right" vertical="center" shrinkToFit="1"/>
    </xf>
    <xf numFmtId="0" fontId="76" fillId="0" borderId="0" xfId="0" applyFont="1" applyBorder="1" applyAlignment="1">
      <alignment vertical="center"/>
    </xf>
    <xf numFmtId="0" fontId="68" fillId="0" borderId="1" xfId="23" applyFont="1" applyFill="1" applyBorder="1" applyAlignment="1">
      <alignment wrapText="1"/>
      <protection/>
    </xf>
    <xf numFmtId="0" fontId="20" fillId="5" borderId="0" xfId="23" applyFont="1" applyFill="1" applyAlignment="1">
      <alignment vertical="center" shrinkToFit="1"/>
      <protection/>
    </xf>
    <xf numFmtId="0" fontId="20" fillId="5" borderId="0" xfId="23" applyFont="1" applyFill="1" applyAlignment="1">
      <alignment vertical="center" wrapText="1"/>
      <protection/>
    </xf>
    <xf numFmtId="10" fontId="76" fillId="0" borderId="0" xfId="0" applyNumberFormat="1" applyFont="1" applyBorder="1" applyAlignment="1">
      <alignment horizontal="center" vertical="center"/>
    </xf>
    <xf numFmtId="0" fontId="79" fillId="3" borderId="0" xfId="0" applyFont="1" applyFill="1" applyAlignment="1">
      <alignment vertical="center" wrapText="1"/>
    </xf>
    <xf numFmtId="0" fontId="67" fillId="3" borderId="0" xfId="20" applyNumberFormat="1" applyFont="1" applyFill="1" applyAlignment="1">
      <alignment horizontal="right" vertical="center" wrapText="1" shrinkToFit="1"/>
    </xf>
    <xf numFmtId="0" fontId="66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vertical="center" wrapText="1"/>
    </xf>
    <xf numFmtId="164" fontId="20" fillId="3" borderId="0" xfId="21" applyNumberFormat="1" applyFont="1" applyFill="1" applyAlignment="1">
      <alignment vertical="center" shrinkToFit="1"/>
    </xf>
    <xf numFmtId="166" fontId="20" fillId="3" borderId="0" xfId="23" applyNumberFormat="1" applyFont="1" applyFill="1" applyAlignment="1">
      <alignment horizontal="left" vertical="center" shrinkToFit="1"/>
      <protection/>
    </xf>
    <xf numFmtId="168" fontId="20" fillId="3" borderId="0" xfId="23" applyNumberFormat="1" applyFont="1" applyFill="1" applyAlignment="1">
      <alignment vertical="center" shrinkToFit="1"/>
      <protection/>
    </xf>
    <xf numFmtId="166" fontId="20" fillId="0" borderId="0" xfId="20" applyNumberFormat="1" applyFont="1" applyFill="1" applyAlignment="1">
      <alignment horizontal="left" vertical="center" shrinkToFit="1"/>
    </xf>
    <xf numFmtId="168" fontId="20" fillId="0" borderId="0" xfId="23" applyNumberFormat="1" applyFont="1" applyFill="1" applyAlignment="1">
      <alignment horizontal="left" vertical="center" shrinkToFit="1"/>
      <protection/>
    </xf>
    <xf numFmtId="0" fontId="20" fillId="0" borderId="0" xfId="23" applyFont="1" applyFill="1" applyAlignment="1">
      <alignment horizontal="left" vertical="center" shrinkToFit="1"/>
      <protection/>
    </xf>
    <xf numFmtId="166" fontId="20" fillId="0" borderId="0" xfId="20" applyNumberFormat="1" applyFont="1" applyFill="1" applyAlignment="1">
      <alignment vertical="center" shrinkToFit="1"/>
    </xf>
    <xf numFmtId="166" fontId="20" fillId="3" borderId="0" xfId="20" applyNumberFormat="1" applyFont="1" applyFill="1" applyAlignment="1">
      <alignment vertical="center" shrinkToFit="1"/>
    </xf>
    <xf numFmtId="0" fontId="80" fillId="5" borderId="2" xfId="23" applyFont="1" applyFill="1" applyBorder="1" applyAlignment="1">
      <alignment horizontal="center" vertical="center" wrapText="1" shrinkToFit="1"/>
      <protection/>
    </xf>
    <xf numFmtId="166" fontId="25" fillId="3" borderId="0" xfId="20" applyNumberFormat="1" applyFont="1" applyFill="1" applyBorder="1" applyAlignment="1">
      <alignment horizontal="right" wrapText="1" shrinkToFit="1"/>
    </xf>
    <xf numFmtId="169" fontId="25" fillId="5" borderId="6" xfId="20" applyNumberFormat="1" applyFont="1" applyFill="1" applyBorder="1" applyAlignment="1">
      <alignment horizontal="right" wrapText="1" shrinkToFit="1"/>
    </xf>
    <xf numFmtId="166" fontId="25" fillId="5" borderId="3" xfId="20" applyNumberFormat="1" applyFont="1" applyFill="1" applyBorder="1" applyAlignment="1">
      <alignment horizontal="right" vertical="center" wrapText="1" shrinkToFit="1"/>
    </xf>
    <xf numFmtId="169" fontId="25" fillId="5" borderId="3" xfId="20" applyNumberFormat="1" applyFont="1" applyFill="1" applyBorder="1" applyAlignment="1">
      <alignment horizontal="right" vertical="center" wrapText="1" shrinkToFit="1"/>
    </xf>
    <xf numFmtId="166" fontId="25" fillId="3" borderId="5" xfId="20" applyNumberFormat="1" applyFont="1" applyFill="1" applyBorder="1" applyAlignment="1">
      <alignment horizontal="right" vertical="center" wrapText="1" shrinkToFit="1"/>
    </xf>
    <xf numFmtId="166" fontId="25" fillId="5" borderId="1" xfId="20" applyNumberFormat="1" applyFont="1" applyFill="1" applyBorder="1" applyAlignment="1">
      <alignment horizontal="right" vertical="center" wrapText="1" shrinkToFit="1"/>
    </xf>
    <xf numFmtId="0" fontId="31" fillId="3" borderId="0" xfId="0" applyFont="1" applyFill="1" applyBorder="1" applyAlignment="1">
      <alignment vertical="center" wrapText="1" shrinkToFit="1"/>
    </xf>
    <xf numFmtId="0" fontId="69" fillId="3" borderId="0" xfId="23" applyFont="1" applyFill="1" applyBorder="1" applyAlignment="1">
      <alignment horizontal="left" vertical="center"/>
      <protection/>
    </xf>
    <xf numFmtId="0" fontId="20" fillId="3" borderId="0" xfId="23" applyFont="1" applyFill="1" applyAlignment="1">
      <alignment horizontal="centerContinuous" vertical="center"/>
      <protection/>
    </xf>
    <xf numFmtId="0" fontId="66" fillId="3" borderId="0" xfId="22" applyFont="1" applyFill="1" applyBorder="1" applyAlignment="1">
      <alignment horizontal="centerContinuous" vertical="center" wrapText="1"/>
      <protection/>
    </xf>
    <xf numFmtId="0" fontId="66" fillId="3" borderId="0" xfId="22" applyFont="1" applyFill="1" applyBorder="1" applyAlignment="1">
      <alignment horizontal="centerContinuous" vertical="center"/>
      <protection/>
    </xf>
    <xf numFmtId="0" fontId="81" fillId="3" borderId="0" xfId="23" applyFont="1" applyFill="1" applyBorder="1" applyAlignment="1">
      <alignment horizontal="centerContinuous" vertical="center" shrinkToFit="1"/>
      <protection/>
    </xf>
    <xf numFmtId="0" fontId="81" fillId="3" borderId="0" xfId="23" applyFont="1" applyFill="1" applyBorder="1" applyAlignment="1">
      <alignment horizontal="centerContinuous" vertical="center"/>
      <protection/>
    </xf>
    <xf numFmtId="0" fontId="66" fillId="3" borderId="0" xfId="23" applyFont="1" applyFill="1" applyBorder="1" applyAlignment="1">
      <alignment horizontal="centerContinuous" vertical="center"/>
      <protection/>
    </xf>
    <xf numFmtId="0" fontId="81" fillId="3" borderId="0" xfId="23" applyFont="1" applyFill="1" applyBorder="1" applyAlignment="1">
      <alignment vertical="center" wrapText="1"/>
      <protection/>
    </xf>
    <xf numFmtId="0" fontId="81" fillId="3" borderId="0" xfId="23" applyFont="1" applyFill="1" applyBorder="1" applyAlignment="1">
      <alignment vertical="center" shrinkToFit="1"/>
      <protection/>
    </xf>
    <xf numFmtId="0" fontId="65" fillId="0" borderId="0" xfId="23" applyFont="1" applyFill="1" applyBorder="1" applyAlignment="1">
      <alignment horizontal="centerContinuous" vertical="center" wrapText="1" shrinkToFit="1"/>
      <protection/>
    </xf>
    <xf numFmtId="170" fontId="65" fillId="0" borderId="0" xfId="23" applyNumberFormat="1" applyFont="1" applyFill="1" applyBorder="1" applyAlignment="1">
      <alignment horizontal="center" vertical="center" wrapText="1" shrinkToFit="1"/>
      <protection/>
    </xf>
    <xf numFmtId="0" fontId="65" fillId="3" borderId="0" xfId="23" applyFont="1" applyFill="1" applyBorder="1" applyAlignment="1">
      <alignment horizontal="center" vertical="center"/>
      <protection/>
    </xf>
    <xf numFmtId="165" fontId="20" fillId="5" borderId="0" xfId="20" applyNumberFormat="1" applyFont="1" applyFill="1" applyBorder="1" applyAlignment="1">
      <alignment horizontal="left" vertical="center" wrapText="1" shrinkToFit="1"/>
    </xf>
    <xf numFmtId="0" fontId="20" fillId="0" borderId="0" xfId="23" applyFont="1" applyFill="1" applyBorder="1" applyAlignment="1">
      <alignment horizontal="left" vertical="center" wrapText="1" shrinkToFit="1"/>
      <protection/>
    </xf>
    <xf numFmtId="0" fontId="67" fillId="5" borderId="0" xfId="23" applyFont="1" applyFill="1" applyBorder="1" applyAlignment="1">
      <alignment horizontal="center" vertical="center" wrapText="1" shrinkToFit="1"/>
      <protection/>
    </xf>
    <xf numFmtId="171" fontId="83" fillId="0" borderId="0" xfId="20" applyNumberFormat="1" applyFont="1" applyFill="1" applyBorder="1" applyAlignment="1">
      <alignment horizontal="right" vertical="center" wrapText="1" shrinkToFit="1"/>
    </xf>
    <xf numFmtId="0" fontId="67" fillId="0" borderId="0" xfId="23" applyFont="1" applyFill="1" applyBorder="1" applyAlignment="1">
      <alignment horizontal="center" vertical="center" wrapText="1" shrinkToFit="1"/>
      <protection/>
    </xf>
    <xf numFmtId="0" fontId="67" fillId="5" borderId="10" xfId="23" applyFont="1" applyFill="1" applyBorder="1" applyAlignment="1">
      <alignment horizontal="center" vertical="center" wrapText="1" shrinkToFit="1"/>
      <protection/>
    </xf>
    <xf numFmtId="165" fontId="81" fillId="3" borderId="0" xfId="23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horizontal="left" vertical="center" wrapText="1" indent="2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66" fillId="0" borderId="0" xfId="20" applyNumberFormat="1" applyFont="1" applyFill="1" applyBorder="1" applyAlignment="1">
      <alignment horizontal="center" vertical="center" wrapText="1" shrinkToFit="1"/>
    </xf>
    <xf numFmtId="171" fontId="20" fillId="0" borderId="0" xfId="20" applyNumberFormat="1" applyFont="1" applyFill="1" applyBorder="1" applyAlignment="1">
      <alignment horizontal="center" vertical="center" wrapText="1" shrinkToFit="1"/>
    </xf>
    <xf numFmtId="164" fontId="20" fillId="0" borderId="0" xfId="21" applyNumberFormat="1" applyFont="1" applyFill="1" applyBorder="1" applyAlignment="1">
      <alignment horizontal="center" vertical="center" wrapText="1" shrinkToFit="1"/>
    </xf>
    <xf numFmtId="165" fontId="81" fillId="0" borderId="0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 wrapText="1" shrinkToFit="1"/>
      <protection/>
    </xf>
    <xf numFmtId="165" fontId="66" fillId="5" borderId="1" xfId="20" applyNumberFormat="1" applyFont="1" applyFill="1" applyBorder="1" applyAlignment="1">
      <alignment horizontal="left" vertical="center" wrapText="1" shrinkToFit="1"/>
    </xf>
    <xf numFmtId="165" fontId="66" fillId="5" borderId="1" xfId="20" applyNumberFormat="1" applyFont="1" applyFill="1" applyBorder="1" applyAlignment="1">
      <alignment horizontal="center" vertical="center" wrapText="1" shrinkToFit="1"/>
    </xf>
    <xf numFmtId="169" fontId="66" fillId="5" borderId="1" xfId="20" applyNumberFormat="1" applyFont="1" applyFill="1" applyBorder="1" applyAlignment="1">
      <alignment horizontal="center" vertical="center" wrapText="1" shrinkToFit="1"/>
    </xf>
    <xf numFmtId="164" fontId="66" fillId="5" borderId="1" xfId="21" applyNumberFormat="1" applyFont="1" applyFill="1" applyBorder="1" applyAlignment="1">
      <alignment horizontal="center" vertical="center" wrapText="1" shrinkToFit="1"/>
    </xf>
    <xf numFmtId="165" fontId="66" fillId="5" borderId="0" xfId="20" applyNumberFormat="1" applyFont="1" applyFill="1" applyBorder="1" applyAlignment="1">
      <alignment horizontal="left" vertical="center" wrapText="1" shrinkToFit="1"/>
    </xf>
    <xf numFmtId="165" fontId="66" fillId="5" borderId="0" xfId="20" applyNumberFormat="1" applyFont="1" applyFill="1" applyBorder="1" applyAlignment="1">
      <alignment horizontal="center" vertical="center" wrapText="1" shrinkToFit="1"/>
    </xf>
    <xf numFmtId="164" fontId="66" fillId="5" borderId="0" xfId="21" applyNumberFormat="1" applyFont="1" applyFill="1" applyBorder="1" applyAlignment="1">
      <alignment horizontal="center" vertical="center" wrapText="1" shrinkToFit="1"/>
    </xf>
    <xf numFmtId="0" fontId="84" fillId="0" borderId="0" xfId="0" applyFont="1"/>
    <xf numFmtId="0" fontId="81" fillId="3" borderId="0" xfId="23" applyFont="1" applyFill="1" applyBorder="1" applyAlignment="1">
      <alignment vertical="center"/>
      <protection/>
    </xf>
    <xf numFmtId="0" fontId="64" fillId="4" borderId="1" xfId="23" applyFont="1" applyFill="1" applyBorder="1" applyAlignment="1">
      <alignment vertical="center" shrinkToFit="1"/>
      <protection/>
    </xf>
    <xf numFmtId="0" fontId="64" fillId="0" borderId="0" xfId="23" applyFont="1" applyFill="1" applyBorder="1" applyAlignment="1">
      <alignment vertical="center" shrinkToFit="1"/>
      <protection/>
    </xf>
    <xf numFmtId="0" fontId="65" fillId="0" borderId="0" xfId="23" applyFont="1" applyFill="1" applyBorder="1" applyAlignment="1">
      <alignment horizontal="center" vertical="center"/>
      <protection/>
    </xf>
    <xf numFmtId="0" fontId="20" fillId="0" borderId="0" xfId="23" applyFont="1" applyFill="1" applyAlignment="1">
      <alignment vertical="center"/>
      <protection/>
    </xf>
    <xf numFmtId="0" fontId="81" fillId="0" borderId="0" xfId="23" applyFont="1" applyFill="1" applyBorder="1" applyAlignment="1">
      <alignment vertical="center"/>
      <protection/>
    </xf>
    <xf numFmtId="0" fontId="65" fillId="5" borderId="2" xfId="23" applyFont="1" applyFill="1" applyBorder="1" applyAlignment="1">
      <alignment horizontal="center" vertical="center" wrapText="1" shrinkToFit="1"/>
      <protection/>
    </xf>
    <xf numFmtId="0" fontId="20" fillId="3" borderId="0" xfId="23" applyFont="1" applyFill="1" applyBorder="1" applyAlignment="1">
      <alignment horizontal="left" vertical="center" wrapText="1" indent="2"/>
      <protection/>
    </xf>
    <xf numFmtId="166" fontId="20" fillId="3" borderId="0" xfId="20" applyNumberFormat="1" applyFont="1" applyFill="1" applyBorder="1" applyAlignment="1">
      <alignment horizontal="right" vertical="center" wrapText="1" indent="1"/>
    </xf>
    <xf numFmtId="166" fontId="66" fillId="5" borderId="1" xfId="20" applyNumberFormat="1" applyFont="1" applyFill="1" applyBorder="1" applyAlignment="1">
      <alignment horizontal="right" vertical="center" wrapText="1" indent="1" shrinkToFit="1"/>
    </xf>
    <xf numFmtId="4" fontId="76" fillId="0" borderId="0" xfId="0" applyNumberFormat="1" applyFont="1" applyBorder="1" applyAlignment="1">
      <alignment horizontal="center" vertical="center"/>
    </xf>
    <xf numFmtId="172" fontId="3" fillId="0" borderId="0" xfId="0" applyNumberFormat="1" applyFont="1" applyFill="1"/>
    <xf numFmtId="172" fontId="3" fillId="0" borderId="0" xfId="0" applyNumberFormat="1" applyFont="1"/>
    <xf numFmtId="172" fontId="3" fillId="0" borderId="1" xfId="0" applyNumberFormat="1" applyFont="1" applyBorder="1"/>
    <xf numFmtId="172" fontId="16" fillId="3" borderId="0" xfId="23" applyNumberFormat="1" applyFont="1" applyFill="1" applyBorder="1" applyAlignment="1">
      <alignment horizontal="right" vertical="center" wrapText="1" shrinkToFit="1"/>
      <protection/>
    </xf>
    <xf numFmtId="172" fontId="17" fillId="0" borderId="0" xfId="0" applyNumberFormat="1" applyFont="1" applyFill="1" applyBorder="1" applyAlignment="1">
      <alignment horizontal="center"/>
    </xf>
    <xf numFmtId="172" fontId="6" fillId="0" borderId="0" xfId="24" applyNumberFormat="1" applyFont="1" applyBorder="1" applyAlignment="1">
      <alignment horizontal="center"/>
    </xf>
    <xf numFmtId="164" fontId="6" fillId="0" borderId="0" xfId="24" applyNumberFormat="1" applyFont="1" applyBorder="1" applyAlignment="1">
      <alignment horizontal="center"/>
    </xf>
    <xf numFmtId="172" fontId="7" fillId="0" borderId="0" xfId="24" applyNumberFormat="1" applyFont="1" applyFill="1" applyBorder="1" applyAlignment="1">
      <alignment horizontal="center" vertical="center" wrapText="1"/>
    </xf>
    <xf numFmtId="164" fontId="7" fillId="0" borderId="0" xfId="24" applyNumberFormat="1" applyFont="1" applyFill="1" applyBorder="1" applyAlignment="1">
      <alignment horizontal="center" vertical="center" wrapText="1"/>
    </xf>
    <xf numFmtId="172" fontId="6" fillId="0" borderId="0" xfId="24" applyNumberFormat="1" applyFont="1" applyFill="1" applyBorder="1" applyAlignment="1">
      <alignment horizontal="center"/>
    </xf>
    <xf numFmtId="164" fontId="6" fillId="0" borderId="0" xfId="24" applyNumberFormat="1" applyFont="1" applyFill="1" applyBorder="1" applyAlignment="1">
      <alignment horizontal="center"/>
    </xf>
    <xf numFmtId="172" fontId="6" fillId="0" borderId="1" xfId="24" applyNumberFormat="1" applyFont="1" applyBorder="1" applyAlignment="1">
      <alignment horizontal="center"/>
    </xf>
    <xf numFmtId="164" fontId="6" fillId="0" borderId="1" xfId="24" applyNumberFormat="1" applyFont="1" applyBorder="1" applyAlignment="1">
      <alignment horizontal="center"/>
    </xf>
    <xf numFmtId="44" fontId="3" fillId="0" borderId="0" xfId="0" applyNumberFormat="1" applyFont="1"/>
    <xf numFmtId="0" fontId="3" fillId="6" borderId="0" xfId="23" applyFont="1" applyFill="1" applyBorder="1" applyAlignment="1">
      <alignment vertical="center"/>
      <protection/>
    </xf>
    <xf numFmtId="3" fontId="17" fillId="7" borderId="0" xfId="0" applyNumberFormat="1" applyFont="1" applyFill="1" applyBorder="1" applyAlignment="1">
      <alignment horizontal="center"/>
    </xf>
    <xf numFmtId="172" fontId="17" fillId="7" borderId="0" xfId="0" applyNumberFormat="1" applyFont="1" applyFill="1" applyBorder="1" applyAlignment="1">
      <alignment horizontal="center"/>
    </xf>
    <xf numFmtId="172" fontId="3" fillId="0" borderId="0" xfId="24" applyNumberFormat="1" applyFont="1" applyFill="1" applyBorder="1" applyAlignment="1">
      <alignment horizontal="right" vertical="center" wrapText="1" shrinkToFit="1"/>
    </xf>
    <xf numFmtId="172" fontId="3" fillId="0" borderId="1" xfId="24" applyNumberFormat="1" applyFont="1" applyFill="1" applyBorder="1" applyAlignment="1">
      <alignment horizontal="center" vertical="center" wrapText="1" shrinkToFit="1"/>
    </xf>
    <xf numFmtId="172" fontId="3" fillId="0" borderId="1" xfId="24" applyNumberFormat="1" applyFont="1" applyFill="1" applyBorder="1" applyAlignment="1">
      <alignment horizontal="right" vertical="center" wrapText="1" shrinkToFit="1"/>
    </xf>
    <xf numFmtId="0" fontId="20" fillId="5" borderId="0" xfId="23" applyFont="1" applyFill="1" applyBorder="1" applyAlignment="1">
      <alignment horizontal="left" wrapText="1" shrinkToFit="1"/>
      <protection/>
    </xf>
    <xf numFmtId="0" fontId="7" fillId="6" borderId="5" xfId="0" applyFont="1" applyFill="1" applyBorder="1" applyAlignment="1">
      <alignment horizontal="left" vertical="center" wrapText="1"/>
    </xf>
    <xf numFmtId="172" fontId="7" fillId="6" borderId="5" xfId="24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172" fontId="6" fillId="0" borderId="11" xfId="24" applyNumberFormat="1" applyFont="1" applyBorder="1" applyAlignment="1">
      <alignment horizontal="center"/>
    </xf>
    <xf numFmtId="0" fontId="3" fillId="0" borderId="11" xfId="0" applyFont="1" applyBorder="1"/>
    <xf numFmtId="0" fontId="0" fillId="0" borderId="11" xfId="0" applyFont="1" applyBorder="1"/>
    <xf numFmtId="0" fontId="5" fillId="3" borderId="11" xfId="0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0" fontId="68" fillId="0" borderId="0" xfId="23" applyFont="1" applyFill="1" applyBorder="1" applyAlignment="1">
      <alignment horizontal="right" wrapText="1" shrinkToFit="1"/>
      <protection/>
    </xf>
    <xf numFmtId="166" fontId="20" fillId="0" borderId="0" xfId="20" applyNumberFormat="1" applyFont="1" applyFill="1" applyBorder="1" applyAlignment="1">
      <alignment horizontal="right" wrapText="1" shrinkToFit="1"/>
    </xf>
    <xf numFmtId="0" fontId="20" fillId="5" borderId="0" xfId="23" applyNumberFormat="1" applyFont="1" applyFill="1" applyBorder="1" applyAlignment="1">
      <alignment horizontal="left" wrapText="1" shrinkToFit="1"/>
      <protection/>
    </xf>
    <xf numFmtId="166" fontId="20" fillId="0" borderId="3" xfId="20" applyNumberFormat="1" applyFont="1" applyFill="1" applyBorder="1" applyAlignment="1">
      <alignment horizontal="right" wrapText="1" shrinkToFit="1"/>
    </xf>
    <xf numFmtId="0" fontId="20" fillId="0" borderId="0" xfId="23" applyFont="1" applyFill="1" applyBorder="1" applyAlignment="1">
      <alignment horizontal="left" wrapText="1" shrinkToFit="1"/>
      <protection/>
    </xf>
    <xf numFmtId="170" fontId="65" fillId="3" borderId="12" xfId="23" applyNumberFormat="1" applyFont="1" applyFill="1" applyBorder="1" applyAlignment="1">
      <alignment horizontal="center" vertical="center" wrapText="1" shrinkToFit="1"/>
      <protection/>
    </xf>
    <xf numFmtId="166" fontId="25" fillId="5" borderId="6" xfId="20" applyNumberFormat="1" applyFont="1" applyFill="1" applyBorder="1" applyAlignment="1">
      <alignment horizontal="right" wrapText="1" shrinkToFit="1"/>
    </xf>
    <xf numFmtId="166" fontId="25" fillId="5" borderId="3" xfId="20" applyNumberFormat="1" applyFont="1" applyFill="1" applyBorder="1" applyAlignment="1">
      <alignment horizontal="right" wrapText="1" shrinkToFit="1"/>
    </xf>
    <xf numFmtId="166" fontId="26" fillId="5" borderId="0" xfId="20" applyNumberFormat="1" applyFont="1" applyFill="1" applyBorder="1" applyAlignment="1">
      <alignment horizontal="right" vertical="center" wrapText="1"/>
    </xf>
    <xf numFmtId="166" fontId="26" fillId="5" borderId="7" xfId="0" applyNumberFormat="1" applyFont="1" applyFill="1" applyBorder="1" applyAlignment="1">
      <alignment horizontal="right" vertical="center" wrapText="1"/>
    </xf>
    <xf numFmtId="164" fontId="3" fillId="0" borderId="0" xfId="21" applyNumberFormat="1" applyFont="1"/>
    <xf numFmtId="165" fontId="25" fillId="5" borderId="0" xfId="20" applyNumberFormat="1" applyFont="1" applyFill="1" applyBorder="1" applyAlignment="1">
      <alignment horizontal="right" wrapText="1" shrinkToFit="1"/>
    </xf>
    <xf numFmtId="0" fontId="66" fillId="0" borderId="3" xfId="23" applyNumberFormat="1" applyFont="1" applyFill="1" applyBorder="1" applyAlignment="1">
      <alignment horizontal="left" vertical="center" wrapText="1" shrinkToFit="1"/>
      <protection/>
    </xf>
    <xf numFmtId="0" fontId="66" fillId="0" borderId="3" xfId="23" applyNumberFormat="1" applyFont="1" applyFill="1" applyBorder="1" applyAlignment="1">
      <alignment horizontal="left" wrapText="1" shrinkToFit="1"/>
      <protection/>
    </xf>
    <xf numFmtId="166" fontId="25" fillId="6" borderId="0" xfId="20" applyNumberFormat="1" applyFont="1" applyFill="1" applyBorder="1" applyAlignment="1">
      <alignment horizontal="right" wrapText="1" shrinkToFit="1"/>
    </xf>
    <xf numFmtId="0" fontId="20" fillId="6" borderId="0" xfId="23" applyFont="1" applyFill="1" applyBorder="1" applyAlignment="1">
      <alignment horizontal="left" wrapText="1" shrinkToFit="1"/>
      <protection/>
    </xf>
    <xf numFmtId="166" fontId="20" fillId="6" borderId="0" xfId="20" applyNumberFormat="1" applyFont="1" applyFill="1" applyBorder="1" applyAlignment="1">
      <alignment horizontal="right" wrapText="1" shrinkToFit="1"/>
    </xf>
    <xf numFmtId="0" fontId="66" fillId="6" borderId="0" xfId="23" applyFont="1" applyFill="1" applyBorder="1" applyAlignment="1">
      <alignment horizontal="left" wrapText="1" shrinkToFit="1"/>
      <protection/>
    </xf>
    <xf numFmtId="0" fontId="69" fillId="6" borderId="8" xfId="23" applyFont="1" applyFill="1" applyBorder="1" applyAlignment="1">
      <alignment wrapText="1"/>
      <protection/>
    </xf>
    <xf numFmtId="166" fontId="69" fillId="6" borderId="8" xfId="20" applyNumberFormat="1" applyFont="1" applyFill="1" applyBorder="1" applyAlignment="1">
      <alignment horizontal="right" wrapText="1"/>
    </xf>
    <xf numFmtId="0" fontId="20" fillId="6" borderId="0" xfId="23" applyNumberFormat="1" applyFont="1" applyFill="1" applyBorder="1" applyAlignment="1">
      <alignment horizontal="left" wrapText="1" shrinkToFit="1"/>
      <protection/>
    </xf>
    <xf numFmtId="0" fontId="20" fillId="6" borderId="3" xfId="23" applyNumberFormat="1" applyFont="1" applyFill="1" applyBorder="1" applyAlignment="1">
      <alignment horizontal="left" wrapText="1" shrinkToFit="1"/>
      <protection/>
    </xf>
    <xf numFmtId="166" fontId="20" fillId="6" borderId="3" xfId="20" applyNumberFormat="1" applyFont="1" applyFill="1" applyBorder="1" applyAlignment="1">
      <alignment horizontal="right" wrapText="1" shrinkToFit="1"/>
    </xf>
    <xf numFmtId="0" fontId="66" fillId="6" borderId="0" xfId="23" applyNumberFormat="1" applyFont="1" applyFill="1" applyBorder="1" applyAlignment="1">
      <alignment horizontal="left" wrapText="1" shrinkToFit="1"/>
      <protection/>
    </xf>
    <xf numFmtId="164" fontId="20" fillId="6" borderId="0" xfId="21" applyNumberFormat="1" applyFont="1" applyFill="1" applyBorder="1" applyAlignment="1">
      <alignment horizontal="left" wrapText="1" shrinkToFit="1"/>
    </xf>
    <xf numFmtId="3" fontId="77" fillId="6" borderId="0" xfId="0" applyNumberFormat="1" applyFont="1" applyFill="1" applyBorder="1" applyAlignment="1">
      <alignment horizontal="center" vertical="center"/>
    </xf>
    <xf numFmtId="164" fontId="76" fillId="6" borderId="0" xfId="0" applyNumberFormat="1" applyFont="1" applyFill="1" applyBorder="1" applyAlignment="1">
      <alignment horizontal="center" vertical="center"/>
    </xf>
    <xf numFmtId="4" fontId="76" fillId="6" borderId="0" xfId="0" applyNumberFormat="1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 wrapText="1" shrinkToFit="1"/>
    </xf>
    <xf numFmtId="169" fontId="25" fillId="6" borderId="0" xfId="20" applyNumberFormat="1" applyFont="1" applyFill="1" applyBorder="1" applyAlignment="1">
      <alignment horizontal="right" wrapText="1" shrinkToFit="1"/>
    </xf>
    <xf numFmtId="166" fontId="25" fillId="6" borderId="13" xfId="20" applyNumberFormat="1" applyFont="1" applyFill="1" applyBorder="1" applyAlignment="1">
      <alignment horizontal="right" wrapText="1" shrinkToFit="1"/>
    </xf>
    <xf numFmtId="169" fontId="25" fillId="6" borderId="13" xfId="20" applyNumberFormat="1" applyFont="1" applyFill="1" applyBorder="1" applyAlignment="1">
      <alignment horizontal="right" wrapText="1" shrinkToFit="1"/>
    </xf>
    <xf numFmtId="0" fontId="38" fillId="6" borderId="0" xfId="0" applyFont="1" applyFill="1" applyBorder="1" applyAlignment="1">
      <alignment vertical="center" wrapText="1" shrinkToFit="1"/>
    </xf>
    <xf numFmtId="0" fontId="35" fillId="6" borderId="3" xfId="0" applyFont="1" applyFill="1" applyBorder="1" applyAlignment="1">
      <alignment vertical="center" wrapText="1" shrinkToFit="1"/>
    </xf>
    <xf numFmtId="166" fontId="26" fillId="6" borderId="3" xfId="20" applyNumberFormat="1" applyFont="1" applyFill="1" applyBorder="1" applyAlignment="1">
      <alignment horizontal="right" vertical="center" wrapText="1" shrinkToFit="1"/>
    </xf>
    <xf numFmtId="0" fontId="35" fillId="6" borderId="3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 wrapText="1" indent="1"/>
    </xf>
    <xf numFmtId="166" fontId="25" fillId="6" borderId="6" xfId="20" applyNumberFormat="1" applyFont="1" applyFill="1" applyBorder="1" applyAlignment="1">
      <alignment horizontal="right" wrapText="1" shrinkToFit="1"/>
    </xf>
    <xf numFmtId="0" fontId="38" fillId="6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wrapText="1"/>
    </xf>
    <xf numFmtId="166" fontId="25" fillId="6" borderId="0" xfId="20" applyNumberFormat="1" applyFont="1" applyFill="1" applyBorder="1" applyAlignment="1">
      <alignment horizontal="right" vertical="center" wrapText="1" shrinkToFit="1"/>
    </xf>
    <xf numFmtId="167" fontId="42" fillId="6" borderId="0" xfId="0" applyNumberFormat="1" applyFont="1" applyFill="1" applyAlignment="1">
      <alignment horizontal="right" vertical="center" wrapText="1" shrinkToFit="1"/>
    </xf>
    <xf numFmtId="166" fontId="25" fillId="6" borderId="6" xfId="20" applyNumberFormat="1" applyFont="1" applyFill="1" applyBorder="1" applyAlignment="1">
      <alignment horizontal="right" vertical="center" wrapText="1" shrinkToFit="1"/>
    </xf>
    <xf numFmtId="0" fontId="35" fillId="6" borderId="6" xfId="0" applyFont="1" applyFill="1" applyBorder="1" applyAlignment="1">
      <alignment wrapText="1"/>
    </xf>
    <xf numFmtId="0" fontId="28" fillId="6" borderId="0" xfId="0" applyFont="1" applyFill="1" applyBorder="1" applyAlignment="1">
      <alignment vertical="center" wrapText="1" shrinkToFit="1"/>
    </xf>
    <xf numFmtId="166" fontId="25" fillId="6" borderId="3" xfId="20" applyNumberFormat="1" applyFont="1" applyFill="1" applyBorder="1" applyAlignment="1">
      <alignment horizontal="right" wrapText="1" shrinkToFit="1"/>
    </xf>
    <xf numFmtId="166" fontId="25" fillId="6" borderId="7" xfId="20" applyNumberFormat="1" applyFont="1" applyFill="1" applyBorder="1" applyAlignment="1">
      <alignment horizontal="right" wrapText="1" shrinkToFit="1"/>
    </xf>
    <xf numFmtId="0" fontId="57" fillId="6" borderId="7" xfId="0" applyFont="1" applyFill="1" applyBorder="1" applyAlignment="1">
      <alignment horizontal="left" vertical="center" wrapText="1"/>
    </xf>
    <xf numFmtId="0" fontId="56" fillId="6" borderId="3" xfId="0" applyFont="1" applyFill="1" applyBorder="1" applyAlignment="1">
      <alignment horizontal="left" vertical="center" wrapText="1"/>
    </xf>
    <xf numFmtId="0" fontId="26" fillId="6" borderId="0" xfId="0" applyFont="1" applyFill="1" applyBorder="1" applyAlignment="1">
      <alignment horizontal="left" vertical="center" wrapText="1"/>
    </xf>
    <xf numFmtId="0" fontId="28" fillId="6" borderId="3" xfId="0" applyFont="1" applyFill="1" applyBorder="1" applyAlignment="1">
      <alignment horizontal="left" vertical="center" wrapText="1"/>
    </xf>
    <xf numFmtId="165" fontId="25" fillId="6" borderId="0" xfId="20" applyNumberFormat="1" applyFont="1" applyFill="1" applyBorder="1" applyAlignment="1">
      <alignment horizontal="left" vertical="center" wrapText="1" shrinkToFit="1"/>
    </xf>
    <xf numFmtId="10" fontId="25" fillId="6" borderId="0" xfId="21" applyNumberFormat="1" applyFont="1" applyFill="1" applyBorder="1" applyAlignment="1">
      <alignment horizontal="center" vertical="center" wrapText="1" shrinkToFit="1"/>
    </xf>
    <xf numFmtId="43" fontId="25" fillId="6" borderId="0" xfId="20" applyFont="1" applyFill="1" applyBorder="1" applyAlignment="1">
      <alignment horizontal="center" vertical="center" wrapText="1" shrinkToFit="1"/>
    </xf>
    <xf numFmtId="164" fontId="25" fillId="6" borderId="0" xfId="21" applyNumberFormat="1" applyFont="1" applyFill="1" applyBorder="1" applyAlignment="1">
      <alignment horizontal="center" vertical="center" wrapText="1" shrinkToFit="1"/>
    </xf>
    <xf numFmtId="0" fontId="38" fillId="5" borderId="13" xfId="0" applyFont="1" applyFill="1" applyBorder="1" applyAlignment="1">
      <alignment horizontal="left" vertical="center" wrapText="1" indent="1"/>
    </xf>
    <xf numFmtId="0" fontId="38" fillId="6" borderId="6" xfId="0" applyFont="1" applyFill="1" applyBorder="1" applyAlignment="1">
      <alignment horizontal="left" vertical="center" wrapText="1" indent="1"/>
    </xf>
    <xf numFmtId="166" fontId="25" fillId="5" borderId="13" xfId="20" applyNumberFormat="1" applyFont="1" applyFill="1" applyBorder="1" applyAlignment="1">
      <alignment horizontal="right" wrapText="1" shrinkToFit="1"/>
    </xf>
    <xf numFmtId="169" fontId="25" fillId="5" borderId="13" xfId="20" applyNumberFormat="1" applyFont="1" applyFill="1" applyBorder="1" applyAlignment="1">
      <alignment horizontal="right" wrapText="1" shrinkToFit="1"/>
    </xf>
    <xf numFmtId="165" fontId="20" fillId="6" borderId="0" xfId="20" applyNumberFormat="1" applyFont="1" applyFill="1" applyBorder="1" applyAlignment="1">
      <alignment horizontal="left" vertical="center" wrapText="1" shrinkToFit="1"/>
    </xf>
    <xf numFmtId="169" fontId="20" fillId="6" borderId="0" xfId="20" applyNumberFormat="1" applyFont="1" applyFill="1" applyBorder="1" applyAlignment="1">
      <alignment horizontal="center" vertical="center" wrapText="1" shrinkToFit="1"/>
    </xf>
    <xf numFmtId="169" fontId="66" fillId="6" borderId="0" xfId="20" applyNumberFormat="1" applyFont="1" applyFill="1" applyBorder="1" applyAlignment="1">
      <alignment horizontal="center" vertical="center" wrapText="1" shrinkToFit="1"/>
    </xf>
    <xf numFmtId="164" fontId="20" fillId="6" borderId="0" xfId="21" applyNumberFormat="1" applyFont="1" applyFill="1" applyBorder="1" applyAlignment="1">
      <alignment horizontal="center" vertical="center" wrapText="1" shrinkToFit="1"/>
    </xf>
    <xf numFmtId="0" fontId="20" fillId="6" borderId="0" xfId="23" applyFont="1" applyFill="1" applyBorder="1" applyAlignment="1">
      <alignment vertical="center" wrapText="1"/>
      <protection/>
    </xf>
    <xf numFmtId="166" fontId="20" fillId="6" borderId="0" xfId="20" applyNumberFormat="1" applyFont="1" applyFill="1" applyBorder="1" applyAlignment="1">
      <alignment horizontal="right" vertical="center" wrapText="1" indent="1"/>
    </xf>
    <xf numFmtId="0" fontId="53" fillId="3" borderId="0" xfId="0" applyFont="1" applyFill="1" applyBorder="1" applyAlignment="1">
      <alignment horizontal="center" wrapText="1" shrinkToFit="1"/>
    </xf>
    <xf numFmtId="0" fontId="53" fillId="3" borderId="0" xfId="0" applyFont="1" applyFill="1" applyBorder="1" applyAlignment="1">
      <alignment horizontal="right" wrapText="1" shrinkToFit="1"/>
    </xf>
    <xf numFmtId="0" fontId="20" fillId="3" borderId="0" xfId="23" applyFont="1" applyFill="1" applyBorder="1" applyAlignment="1">
      <alignment horizontal="left" vertical="center" wrapText="1"/>
      <protection/>
    </xf>
    <xf numFmtId="0" fontId="67" fillId="5" borderId="10" xfId="23" applyFont="1" applyFill="1" applyBorder="1" applyAlignment="1">
      <alignment horizontal="center" vertical="center" wrapText="1" shrinkToFit="1"/>
      <protection/>
    </xf>
    <xf numFmtId="164" fontId="25" fillId="5" borderId="0" xfId="24" applyNumberFormat="1" applyFont="1" applyFill="1" applyBorder="1" applyAlignment="1">
      <alignment horizontal="right" wrapText="1" shrinkToFit="1"/>
    </xf>
    <xf numFmtId="164" fontId="25" fillId="6" borderId="0" xfId="24" applyNumberFormat="1" applyFont="1" applyFill="1" applyBorder="1" applyAlignment="1">
      <alignment horizontal="right" wrapText="1" shrinkToFit="1"/>
    </xf>
    <xf numFmtId="164" fontId="25" fillId="5" borderId="6" xfId="24" applyNumberFormat="1" applyFont="1" applyFill="1" applyBorder="1" applyAlignment="1">
      <alignment horizontal="right" wrapText="1" shrinkToFit="1"/>
    </xf>
    <xf numFmtId="9" fontId="25" fillId="5" borderId="0" xfId="24" applyFont="1" applyFill="1" applyBorder="1" applyAlignment="1">
      <alignment horizontal="right" wrapText="1" shrinkToFit="1"/>
    </xf>
    <xf numFmtId="164" fontId="25" fillId="6" borderId="3" xfId="24" applyNumberFormat="1" applyFont="1" applyFill="1" applyBorder="1" applyAlignment="1">
      <alignment horizontal="right" wrapText="1" shrinkToFit="1"/>
    </xf>
    <xf numFmtId="0" fontId="22" fillId="0" borderId="0" xfId="20" applyNumberFormat="1" applyFont="1" applyFill="1" applyBorder="1" applyAlignment="1">
      <alignment vertical="center" wrapText="1" shrinkToFit="1"/>
    </xf>
    <xf numFmtId="164" fontId="25" fillId="3" borderId="6" xfId="24" applyNumberFormat="1" applyFont="1" applyFill="1" applyBorder="1" applyAlignment="1">
      <alignment horizontal="right" wrapText="1" shrinkToFit="1"/>
    </xf>
    <xf numFmtId="164" fontId="25" fillId="3" borderId="0" xfId="24" applyNumberFormat="1" applyFont="1" applyFill="1" applyBorder="1" applyAlignment="1">
      <alignment horizontal="right" wrapText="1" shrinkToFit="1"/>
    </xf>
    <xf numFmtId="164" fontId="25" fillId="5" borderId="13" xfId="24" applyNumberFormat="1" applyFont="1" applyFill="1" applyBorder="1" applyAlignment="1">
      <alignment horizontal="right" wrapText="1" shrinkToFit="1"/>
    </xf>
    <xf numFmtId="164" fontId="25" fillId="6" borderId="6" xfId="24" applyNumberFormat="1" applyFont="1" applyFill="1" applyBorder="1" applyAlignment="1">
      <alignment horizontal="right" wrapText="1" shrinkToFit="1"/>
    </xf>
    <xf numFmtId="164" fontId="25" fillId="3" borderId="3" xfId="24" applyNumberFormat="1" applyFont="1" applyFill="1" applyBorder="1" applyAlignment="1">
      <alignment horizontal="right" wrapText="1" shrinkToFit="1"/>
    </xf>
    <xf numFmtId="164" fontId="25" fillId="5" borderId="3" xfId="24" applyNumberFormat="1" applyFont="1" applyFill="1" applyBorder="1" applyAlignment="1">
      <alignment horizontal="right" wrapText="1" shrinkToFit="1"/>
    </xf>
    <xf numFmtId="164" fontId="25" fillId="5" borderId="3" xfId="24" applyNumberFormat="1" applyFont="1" applyFill="1" applyBorder="1" applyAlignment="1">
      <alignment horizontal="right" vertical="center" wrapText="1" shrinkToFit="1"/>
    </xf>
    <xf numFmtId="164" fontId="25" fillId="5" borderId="7" xfId="24" applyNumberFormat="1" applyFont="1" applyFill="1" applyBorder="1" applyAlignment="1">
      <alignment horizontal="right" vertical="center" wrapText="1" shrinkToFit="1"/>
    </xf>
    <xf numFmtId="164" fontId="25" fillId="3" borderId="5" xfId="24" applyNumberFormat="1" applyFont="1" applyFill="1" applyBorder="1" applyAlignment="1">
      <alignment horizontal="right" vertical="center" wrapText="1" shrinkToFit="1"/>
    </xf>
    <xf numFmtId="164" fontId="25" fillId="0" borderId="5" xfId="24" applyNumberFormat="1" applyFont="1" applyFill="1" applyBorder="1" applyAlignment="1">
      <alignment horizontal="right" vertical="center" wrapText="1" shrinkToFit="1"/>
    </xf>
    <xf numFmtId="9" fontId="25" fillId="6" borderId="0" xfId="24" applyFont="1" applyFill="1" applyAlignment="1">
      <alignment horizontal="right" vertical="center" wrapText="1" shrinkToFit="1"/>
    </xf>
    <xf numFmtId="164" fontId="25" fillId="6" borderId="0" xfId="24" applyNumberFormat="1" applyFont="1" applyFill="1" applyBorder="1" applyAlignment="1">
      <alignment horizontal="right" vertical="center" wrapText="1" shrinkToFit="1"/>
    </xf>
    <xf numFmtId="9" fontId="25" fillId="3" borderId="5" xfId="24" applyFont="1" applyFill="1" applyBorder="1" applyAlignment="1">
      <alignment horizontal="right" vertical="center" wrapText="1" shrinkToFit="1"/>
    </xf>
    <xf numFmtId="164" fontId="25" fillId="6" borderId="6" xfId="24" applyNumberFormat="1" applyFont="1" applyFill="1" applyBorder="1" applyAlignment="1">
      <alignment horizontal="right" vertical="center" wrapText="1" shrinkToFit="1"/>
    </xf>
    <xf numFmtId="164" fontId="25" fillId="3" borderId="1" xfId="24" applyNumberFormat="1" applyFont="1" applyFill="1" applyBorder="1" applyAlignment="1">
      <alignment horizontal="right" vertical="center" wrapText="1" shrinkToFit="1"/>
    </xf>
    <xf numFmtId="164" fontId="25" fillId="6" borderId="7" xfId="24" applyNumberFormat="1" applyFont="1" applyFill="1" applyBorder="1" applyAlignment="1">
      <alignment horizontal="right" wrapText="1" shrinkToFit="1"/>
    </xf>
    <xf numFmtId="164" fontId="25" fillId="5" borderId="0" xfId="24" applyNumberFormat="1" applyFont="1" applyFill="1" applyBorder="1" applyAlignment="1">
      <alignment horizontal="center" vertical="center" wrapText="1" shrinkToFit="1"/>
    </xf>
    <xf numFmtId="164" fontId="25" fillId="6" borderId="0" xfId="24" applyNumberFormat="1" applyFont="1" applyFill="1" applyBorder="1" applyAlignment="1">
      <alignment horizontal="center" vertical="center" wrapText="1" shrinkToFit="1"/>
    </xf>
    <xf numFmtId="164" fontId="25" fillId="5" borderId="1" xfId="24" applyNumberFormat="1" applyFont="1" applyFill="1" applyBorder="1" applyAlignment="1">
      <alignment horizontal="center" vertical="center" wrapText="1" shrinkToFit="1"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20" fillId="6" borderId="0" xfId="20" applyNumberFormat="1" applyFont="1" applyFill="1" applyBorder="1" applyAlignment="1">
      <alignment horizontal="center" vertical="center" wrapText="1" shrinkToFit="1"/>
    </xf>
    <xf numFmtId="0" fontId="88" fillId="3" borderId="0" xfId="23" applyFont="1" applyFill="1" applyBorder="1" applyAlignment="1">
      <alignment horizontal="left" vertical="center"/>
      <protection/>
    </xf>
    <xf numFmtId="0" fontId="89" fillId="3" borderId="0" xfId="23" applyFont="1" applyFill="1" applyAlignment="1">
      <alignment vertical="center"/>
      <protection/>
    </xf>
    <xf numFmtId="0" fontId="89" fillId="3" borderId="0" xfId="23" applyFont="1" applyFill="1" applyAlignment="1">
      <alignment horizontal="centerContinuous" vertical="center"/>
      <protection/>
    </xf>
    <xf numFmtId="0" fontId="90" fillId="3" borderId="0" xfId="22" applyFont="1" applyFill="1" applyBorder="1" applyAlignment="1">
      <alignment horizontal="centerContinuous" vertical="center" wrapText="1"/>
      <protection/>
    </xf>
    <xf numFmtId="0" fontId="90" fillId="3" borderId="0" xfId="22" applyFont="1" applyFill="1" applyBorder="1" applyAlignment="1">
      <alignment horizontal="centerContinuous" vertical="center"/>
      <protection/>
    </xf>
    <xf numFmtId="0" fontId="91" fillId="3" borderId="0" xfId="23" applyFont="1" applyFill="1" applyBorder="1" applyAlignment="1">
      <alignment horizontal="centerContinuous" vertical="center" shrinkToFit="1"/>
      <protection/>
    </xf>
    <xf numFmtId="0" fontId="91" fillId="3" borderId="0" xfId="23" applyFont="1" applyFill="1" applyBorder="1" applyAlignment="1">
      <alignment horizontal="centerContinuous" vertical="center"/>
      <protection/>
    </xf>
    <xf numFmtId="170" fontId="65" fillId="3" borderId="12" xfId="23" applyNumberFormat="1" applyFont="1" applyFill="1" applyBorder="1" applyAlignment="1">
      <alignment vertical="center" wrapText="1" shrinkToFit="1"/>
      <protection/>
    </xf>
    <xf numFmtId="165" fontId="20" fillId="5" borderId="0" xfId="26" applyNumberFormat="1" applyFont="1" applyFill="1" applyBorder="1" applyAlignment="1">
      <alignment horizontal="left" vertical="center" wrapText="1" shrinkToFit="1"/>
    </xf>
    <xf numFmtId="165" fontId="91" fillId="3" borderId="0" xfId="23" applyNumberFormat="1" applyFont="1" applyFill="1" applyBorder="1" applyAlignment="1">
      <alignment vertical="center"/>
      <protection/>
    </xf>
    <xf numFmtId="169" fontId="91" fillId="3" borderId="0" xfId="23" applyNumberFormat="1" applyFont="1" applyFill="1" applyBorder="1" applyAlignment="1">
      <alignment vertical="center"/>
      <protection/>
    </xf>
    <xf numFmtId="165" fontId="20" fillId="0" borderId="0" xfId="26" applyNumberFormat="1" applyFont="1" applyFill="1" applyBorder="1" applyAlignment="1">
      <alignment horizontal="left" vertical="center" wrapText="1" indent="2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66" fillId="0" borderId="0" xfId="26" applyNumberFormat="1" applyFont="1" applyFill="1" applyBorder="1" applyAlignment="1">
      <alignment horizontal="center" vertical="center" wrapText="1" shrinkToFit="1"/>
    </xf>
    <xf numFmtId="164" fontId="20" fillId="0" borderId="0" xfId="24" applyNumberFormat="1" applyFont="1" applyFill="1" applyBorder="1" applyAlignment="1">
      <alignment horizontal="center" vertical="center" wrapText="1" shrinkToFit="1"/>
    </xf>
    <xf numFmtId="165" fontId="91" fillId="0" borderId="0" xfId="23" applyNumberFormat="1" applyFont="1" applyFill="1" applyBorder="1" applyAlignment="1">
      <alignment vertical="center"/>
      <protection/>
    </xf>
    <xf numFmtId="171" fontId="91" fillId="0" borderId="0" xfId="23" applyNumberFormat="1" applyFont="1" applyFill="1" applyBorder="1" applyAlignment="1">
      <alignment vertical="center"/>
      <protection/>
    </xf>
    <xf numFmtId="165" fontId="20" fillId="6" borderId="0" xfId="26" applyNumberFormat="1" applyFont="1" applyFill="1" applyBorder="1" applyAlignment="1">
      <alignment horizontal="left" vertical="center" wrapText="1" shrinkToFit="1"/>
    </xf>
    <xf numFmtId="169" fontId="66" fillId="6" borderId="0" xfId="26" applyNumberFormat="1" applyFont="1" applyFill="1" applyBorder="1" applyAlignment="1">
      <alignment horizontal="center" vertical="center" wrapText="1" shrinkToFit="1"/>
    </xf>
    <xf numFmtId="164" fontId="20" fillId="6" borderId="0" xfId="24" applyNumberFormat="1" applyFont="1" applyFill="1" applyBorder="1" applyAlignment="1">
      <alignment horizontal="center" vertical="center" wrapText="1" shrinkToFit="1"/>
    </xf>
    <xf numFmtId="171" fontId="91" fillId="3" borderId="0" xfId="23" applyNumberFormat="1" applyFont="1" applyFill="1" applyBorder="1" applyAlignment="1">
      <alignment vertical="center"/>
      <protection/>
    </xf>
    <xf numFmtId="165" fontId="66" fillId="5" borderId="1" xfId="26" applyNumberFormat="1" applyFont="1" applyFill="1" applyBorder="1" applyAlignment="1">
      <alignment horizontal="left" vertical="center" wrapText="1" shrinkToFit="1"/>
    </xf>
    <xf numFmtId="169" fontId="66" fillId="5" borderId="1" xfId="26" applyNumberFormat="1" applyFont="1" applyFill="1" applyBorder="1" applyAlignment="1">
      <alignment horizontal="center" vertical="center" wrapText="1" shrinkToFit="1"/>
    </xf>
    <xf numFmtId="164" fontId="66" fillId="5" borderId="1" xfId="24" applyNumberFormat="1" applyFont="1" applyFill="1" applyBorder="1" applyAlignment="1">
      <alignment horizontal="center" vertical="center" wrapText="1" shrinkToFit="1"/>
    </xf>
    <xf numFmtId="165" fontId="90" fillId="5" borderId="0" xfId="26" applyNumberFormat="1" applyFont="1" applyFill="1" applyBorder="1" applyAlignment="1">
      <alignment horizontal="left" vertical="center" wrapText="1" shrinkToFit="1"/>
    </xf>
    <xf numFmtId="165" fontId="90" fillId="5" borderId="0" xfId="26" applyNumberFormat="1" applyFont="1" applyFill="1" applyBorder="1" applyAlignment="1">
      <alignment horizontal="center" vertical="center" wrapText="1" shrinkToFit="1"/>
    </xf>
    <xf numFmtId="0" fontId="93" fillId="0" borderId="0" xfId="25" applyFont="1">
      <alignment/>
      <protection/>
    </xf>
    <xf numFmtId="0" fontId="91" fillId="3" borderId="0" xfId="23" applyFont="1" applyFill="1" applyBorder="1" applyAlignment="1">
      <alignment vertical="center" wrapText="1"/>
      <protection/>
    </xf>
    <xf numFmtId="0" fontId="91" fillId="3" borderId="0" xfId="23" applyFont="1" applyFill="1" applyBorder="1" applyAlignment="1">
      <alignment vertical="center"/>
      <protection/>
    </xf>
    <xf numFmtId="0" fontId="91" fillId="3" borderId="0" xfId="23" applyFont="1" applyFill="1" applyBorder="1" applyAlignment="1">
      <alignment vertical="center" shrinkToFit="1"/>
      <protection/>
    </xf>
    <xf numFmtId="0" fontId="92" fillId="4" borderId="1" xfId="23" applyFont="1" applyFill="1" applyBorder="1" applyAlignment="1">
      <alignment vertical="center" shrinkToFit="1"/>
      <protection/>
    </xf>
    <xf numFmtId="0" fontId="94" fillId="4" borderId="1" xfId="23" applyFont="1" applyFill="1" applyBorder="1" applyAlignment="1">
      <alignment vertical="center" shrinkToFit="1"/>
      <protection/>
    </xf>
    <xf numFmtId="170" fontId="65" fillId="3" borderId="14" xfId="23" applyNumberFormat="1" applyFont="1" applyFill="1" applyBorder="1" applyAlignment="1">
      <alignment vertical="center" wrapText="1" shrinkToFit="1"/>
      <protection/>
    </xf>
    <xf numFmtId="170" fontId="65" fillId="3" borderId="0" xfId="23" applyNumberFormat="1" applyFont="1" applyFill="1" applyBorder="1" applyAlignment="1">
      <alignment horizontal="center" vertical="center" wrapText="1" shrinkToFit="1"/>
      <protection/>
    </xf>
    <xf numFmtId="43" fontId="89" fillId="3" borderId="0" xfId="23" applyNumberFormat="1" applyFont="1" applyFill="1" applyAlignment="1">
      <alignment vertical="center"/>
      <protection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0" fontId="20" fillId="0" borderId="0" xfId="23" applyFont="1" applyFill="1" applyBorder="1" applyAlignment="1">
      <alignment vertical="center"/>
      <protection/>
    </xf>
    <xf numFmtId="0" fontId="89" fillId="0" borderId="0" xfId="23" applyFont="1" applyFill="1" applyAlignment="1">
      <alignment vertical="center"/>
      <protection/>
    </xf>
    <xf numFmtId="169" fontId="20" fillId="6" borderId="0" xfId="26" applyNumberFormat="1" applyFont="1" applyFill="1" applyBorder="1" applyAlignment="1">
      <alignment horizontal="center" vertical="center" wrapText="1" shrinkToFit="1"/>
    </xf>
    <xf numFmtId="169" fontId="66" fillId="5" borderId="1" xfId="26" applyNumberFormat="1" applyFont="1" applyFill="1" applyBorder="1" applyAlignment="1">
      <alignment horizontal="center" vertical="center" wrapText="1" shrinkToFit="1"/>
    </xf>
    <xf numFmtId="0" fontId="94" fillId="0" borderId="0" xfId="23" applyFont="1" applyFill="1" applyBorder="1" applyAlignment="1">
      <alignment vertical="center" shrinkToFit="1"/>
      <protection/>
    </xf>
    <xf numFmtId="165" fontId="32" fillId="0" borderId="0" xfId="26" applyNumberFormat="1" applyFont="1" applyFill="1" applyBorder="1" applyAlignment="1">
      <alignment vertical="center" wrapText="1" shrinkToFit="1"/>
    </xf>
    <xf numFmtId="0" fontId="89" fillId="3" borderId="0" xfId="23" applyFont="1" applyFill="1" applyBorder="1" applyAlignment="1">
      <alignment vertical="center"/>
      <protection/>
    </xf>
    <xf numFmtId="166" fontId="20" fillId="3" borderId="0" xfId="26" applyNumberFormat="1" applyFont="1" applyFill="1" applyBorder="1" applyAlignment="1">
      <alignment horizontal="right" vertical="center" wrapText="1" indent="1"/>
    </xf>
    <xf numFmtId="164" fontId="20" fillId="3" borderId="0" xfId="24" applyNumberFormat="1" applyFont="1" applyFill="1" applyBorder="1" applyAlignment="1">
      <alignment horizontal="center" vertical="center" wrapText="1"/>
    </xf>
    <xf numFmtId="166" fontId="20" fillId="6" borderId="0" xfId="26" applyNumberFormat="1" applyFont="1" applyFill="1" applyBorder="1" applyAlignment="1">
      <alignment horizontal="right" vertical="center" wrapText="1" indent="1"/>
    </xf>
    <xf numFmtId="164" fontId="20" fillId="6" borderId="0" xfId="24" applyNumberFormat="1" applyFont="1" applyFill="1" applyBorder="1" applyAlignment="1">
      <alignment horizontal="center" vertical="center" wrapText="1"/>
    </xf>
    <xf numFmtId="165" fontId="90" fillId="5" borderId="1" xfId="26" applyNumberFormat="1" applyFont="1" applyFill="1" applyBorder="1" applyAlignment="1">
      <alignment horizontal="left" vertical="center" wrapText="1" shrinkToFit="1"/>
    </xf>
    <xf numFmtId="166" fontId="66" fillId="5" borderId="1" xfId="26" applyNumberFormat="1" applyFont="1" applyFill="1" applyBorder="1" applyAlignment="1">
      <alignment horizontal="right" vertical="center" wrapText="1" indent="1" shrinkToFit="1"/>
    </xf>
    <xf numFmtId="0" fontId="12" fillId="3" borderId="0" xfId="23" applyFont="1" applyFill="1" applyBorder="1" applyAlignment="1">
      <alignment vertical="center" wrapText="1"/>
      <protection/>
    </xf>
    <xf numFmtId="0" fontId="89" fillId="3" borderId="0" xfId="23" applyFont="1" applyFill="1" applyAlignment="1">
      <alignment horizontal="center" vertical="center"/>
      <protection/>
    </xf>
    <xf numFmtId="0" fontId="28" fillId="0" borderId="0" xfId="0" applyFont="1" applyFill="1" applyBorder="1" applyAlignment="1">
      <alignment vertical="center" wrapText="1" shrinkToFit="1"/>
    </xf>
    <xf numFmtId="169" fontId="25" fillId="0" borderId="0" xfId="20" applyNumberFormat="1" applyFont="1" applyFill="1" applyBorder="1" applyAlignment="1">
      <alignment horizontal="right" wrapText="1" shrinkToFit="1"/>
    </xf>
    <xf numFmtId="164" fontId="25" fillId="0" borderId="0" xfId="24" applyNumberFormat="1" applyFont="1" applyFill="1" applyBorder="1" applyAlignment="1">
      <alignment horizontal="right" wrapText="1" shrinkToFit="1"/>
    </xf>
    <xf numFmtId="0" fontId="35" fillId="0" borderId="0" xfId="0" applyFont="1" applyFill="1" applyBorder="1" applyAlignment="1">
      <alignment vertical="center" wrapText="1" shrinkToFit="1"/>
    </xf>
    <xf numFmtId="165" fontId="32" fillId="0" borderId="0" xfId="20" applyNumberFormat="1" applyFont="1" applyFill="1" applyBorder="1" applyAlignment="1">
      <alignment vertical="center" wrapText="1" shrinkToFit="1"/>
    </xf>
    <xf numFmtId="0" fontId="33" fillId="5" borderId="0" xfId="23" applyFont="1" applyFill="1" applyBorder="1" applyAlignment="1">
      <alignment horizontal="centerContinuous" vertical="center" wrapText="1" shrinkToFit="1"/>
      <protection/>
    </xf>
    <xf numFmtId="164" fontId="20" fillId="6" borderId="0" xfId="24" applyNumberFormat="1" applyFont="1" applyFill="1" applyBorder="1" applyAlignment="1">
      <alignment horizontal="center" wrapText="1" shrinkToFit="1"/>
    </xf>
    <xf numFmtId="164" fontId="20" fillId="5" borderId="0" xfId="24" applyNumberFormat="1" applyFont="1" applyFill="1" applyBorder="1" applyAlignment="1">
      <alignment horizontal="center" wrapText="1" shrinkToFit="1"/>
    </xf>
    <xf numFmtId="9" fontId="69" fillId="0" borderId="8" xfId="24" applyFont="1" applyFill="1" applyBorder="1" applyAlignment="1">
      <alignment horizontal="center" wrapText="1"/>
    </xf>
    <xf numFmtId="164" fontId="69" fillId="0" borderId="8" xfId="24" applyNumberFormat="1" applyFont="1" applyFill="1" applyBorder="1" applyAlignment="1">
      <alignment horizontal="center" wrapText="1"/>
    </xf>
    <xf numFmtId="164" fontId="66" fillId="0" borderId="9" xfId="24" applyNumberFormat="1" applyFont="1" applyFill="1" applyBorder="1" applyAlignment="1">
      <alignment vertical="center" wrapText="1"/>
    </xf>
    <xf numFmtId="164" fontId="68" fillId="0" borderId="1" xfId="24" applyNumberFormat="1" applyFont="1" applyFill="1" applyBorder="1" applyAlignment="1">
      <alignment horizontal="center" wrapText="1"/>
    </xf>
    <xf numFmtId="164" fontId="20" fillId="3" borderId="0" xfId="21" applyNumberFormat="1" applyFont="1" applyFill="1" applyBorder="1" applyAlignment="1">
      <alignment horizontal="center" vertical="center" wrapText="1"/>
    </xf>
    <xf numFmtId="164" fontId="20" fillId="6" borderId="0" xfId="21" applyNumberFormat="1" applyFont="1" applyFill="1" applyBorder="1" applyAlignment="1">
      <alignment horizontal="center" vertical="center" wrapText="1"/>
    </xf>
    <xf numFmtId="0" fontId="70" fillId="0" borderId="0" xfId="0" applyFont="1"/>
    <xf numFmtId="169" fontId="20" fillId="0" borderId="0" xfId="20" applyNumberFormat="1" applyFont="1" applyFill="1" applyBorder="1" applyAlignment="1">
      <alignment horizontal="center" vertical="center" wrapText="1" shrinkToFit="1"/>
    </xf>
    <xf numFmtId="169" fontId="20" fillId="6" borderId="0" xfId="20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70" fontId="65" fillId="5" borderId="2" xfId="23" applyNumberFormat="1" applyFont="1" applyFill="1" applyBorder="1" applyAlignment="1">
      <alignment horizontal="center" vertical="center" wrapText="1" shrinkToFit="1"/>
      <protection/>
    </xf>
    <xf numFmtId="170" fontId="65" fillId="5" borderId="2" xfId="23" applyNumberFormat="1" applyFont="1" applyFill="1" applyBorder="1" applyAlignment="1">
      <alignment horizontal="center" wrapText="1" shrinkToFit="1"/>
      <protection/>
    </xf>
    <xf numFmtId="3" fontId="76" fillId="0" borderId="0" xfId="0" applyNumberFormat="1" applyFont="1" applyBorder="1" applyAlignment="1">
      <alignment horizontal="center" vertical="center"/>
    </xf>
    <xf numFmtId="3" fontId="76" fillId="6" borderId="0" xfId="0" applyNumberFormat="1" applyFont="1" applyFill="1" applyBorder="1" applyAlignment="1">
      <alignment vertical="center"/>
    </xf>
    <xf numFmtId="3" fontId="68" fillId="0" borderId="1" xfId="23" applyNumberFormat="1" applyFont="1" applyFill="1" applyBorder="1" applyAlignment="1">
      <alignment wrapText="1"/>
      <protection/>
    </xf>
    <xf numFmtId="164" fontId="25" fillId="5" borderId="1" xfId="21" applyNumberFormat="1" applyFont="1" applyFill="1" applyBorder="1" applyAlignment="1">
      <alignment horizontal="right" vertical="center" wrapText="1" shrinkToFit="1"/>
    </xf>
    <xf numFmtId="164" fontId="25" fillId="6" borderId="0" xfId="21" applyNumberFormat="1" applyFont="1" applyFill="1" applyBorder="1" applyAlignment="1">
      <alignment horizontal="right" wrapText="1" shrinkToFit="1"/>
    </xf>
    <xf numFmtId="0" fontId="95" fillId="0" borderId="0" xfId="25" applyFont="1">
      <alignment/>
      <protection/>
    </xf>
    <xf numFmtId="167" fontId="89" fillId="3" borderId="0" xfId="23" applyNumberFormat="1" applyFont="1" applyFill="1" applyAlignment="1">
      <alignment vertical="center"/>
      <protection/>
    </xf>
    <xf numFmtId="9" fontId="20" fillId="0" borderId="0" xfId="24" applyNumberFormat="1" applyFont="1" applyFill="1" applyBorder="1" applyAlignment="1">
      <alignment horizontal="right" wrapText="1" shrinkToFit="1"/>
    </xf>
    <xf numFmtId="9" fontId="20" fillId="6" borderId="0" xfId="24" applyNumberFormat="1" applyFont="1" applyFill="1" applyBorder="1" applyAlignment="1">
      <alignment horizontal="right" wrapText="1" shrinkToFit="1"/>
    </xf>
    <xf numFmtId="9" fontId="20" fillId="5" borderId="3" xfId="24" applyNumberFormat="1" applyFont="1" applyFill="1" applyBorder="1" applyAlignment="1">
      <alignment horizontal="right" wrapText="1" shrinkToFit="1"/>
    </xf>
    <xf numFmtId="9" fontId="20" fillId="5" borderId="0" xfId="24" applyNumberFormat="1" applyFont="1" applyFill="1" applyBorder="1" applyAlignment="1">
      <alignment horizontal="right" wrapText="1" shrinkToFit="1"/>
    </xf>
    <xf numFmtId="9" fontId="68" fillId="6" borderId="8" xfId="24" applyNumberFormat="1" applyFont="1" applyFill="1" applyBorder="1" applyAlignment="1">
      <alignment horizontal="right" wrapText="1"/>
    </xf>
    <xf numFmtId="9" fontId="20" fillId="6" borderId="3" xfId="24" applyNumberFormat="1" applyFont="1" applyFill="1" applyBorder="1" applyAlignment="1">
      <alignment horizontal="right" wrapText="1" shrinkToFit="1"/>
    </xf>
    <xf numFmtId="9" fontId="20" fillId="3" borderId="0" xfId="23" applyNumberFormat="1" applyFont="1" applyFill="1" applyAlignment="1">
      <alignment vertical="center"/>
      <protection/>
    </xf>
    <xf numFmtId="9" fontId="20" fillId="0" borderId="3" xfId="24" applyNumberFormat="1" applyFont="1" applyFill="1" applyBorder="1" applyAlignment="1">
      <alignment horizontal="right" wrapText="1" shrinkToFit="1"/>
    </xf>
    <xf numFmtId="0" fontId="2" fillId="8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23" applyFont="1" applyFill="1" applyBorder="1" applyAlignment="1">
      <alignment horizontal="center" vertical="center" shrinkToFit="1"/>
      <protection/>
    </xf>
    <xf numFmtId="0" fontId="64" fillId="8" borderId="0" xfId="0" applyFont="1" applyFill="1" applyBorder="1" applyAlignment="1">
      <alignment horizontal="center" vertical="center" wrapText="1" shrinkToFit="1"/>
    </xf>
    <xf numFmtId="0" fontId="65" fillId="5" borderId="0" xfId="0" applyFont="1" applyFill="1" applyBorder="1" applyAlignment="1">
      <alignment horizontal="center" vertical="center" wrapText="1"/>
    </xf>
    <xf numFmtId="0" fontId="20" fillId="3" borderId="6" xfId="0" applyNumberFormat="1" applyFont="1" applyFill="1" applyBorder="1" applyAlignment="1" quotePrefix="1">
      <alignment horizontal="center" vertical="center" shrinkToFit="1"/>
    </xf>
    <xf numFmtId="0" fontId="64" fillId="4" borderId="0" xfId="0" applyFont="1" applyFill="1" applyBorder="1" applyAlignment="1">
      <alignment horizontal="left" vertical="center"/>
    </xf>
    <xf numFmtId="0" fontId="20" fillId="0" borderId="0" xfId="23" applyFont="1" applyFill="1" applyBorder="1" applyAlignment="1">
      <alignment horizontal="left" wrapText="1" shrinkToFit="1"/>
      <protection/>
    </xf>
    <xf numFmtId="0" fontId="43" fillId="3" borderId="0" xfId="23" applyFont="1" applyFill="1" applyBorder="1" applyAlignment="1">
      <alignment horizontal="left" vertical="center" wrapText="1" shrinkToFit="1"/>
      <protection/>
    </xf>
    <xf numFmtId="0" fontId="24" fillId="8" borderId="0" xfId="0" applyFont="1" applyFill="1" applyBorder="1" applyAlignment="1">
      <alignment horizontal="center" vertical="center" wrapText="1" shrinkToFit="1"/>
    </xf>
    <xf numFmtId="0" fontId="33" fillId="0" borderId="2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 shrinkToFit="1"/>
    </xf>
    <xf numFmtId="0" fontId="45" fillId="3" borderId="0" xfId="0" applyFont="1" applyFill="1" applyAlignment="1">
      <alignment horizontal="left" vertical="center" wrapText="1"/>
    </xf>
    <xf numFmtId="0" fontId="44" fillId="3" borderId="0" xfId="0" applyFont="1" applyFill="1" applyAlignment="1">
      <alignment horizontal="left" vertical="center" wrapText="1"/>
    </xf>
    <xf numFmtId="0" fontId="44" fillId="3" borderId="0" xfId="0" applyFont="1" applyFill="1" applyBorder="1" applyAlignment="1">
      <alignment horizontal="left" vertical="center" wrapText="1"/>
    </xf>
    <xf numFmtId="0" fontId="45" fillId="5" borderId="0" xfId="0" applyFont="1" applyFill="1" applyAlignment="1">
      <alignment horizontal="left" vertical="center" wrapText="1"/>
    </xf>
    <xf numFmtId="0" fontId="23" fillId="4" borderId="0" xfId="23" applyFont="1" applyFill="1" applyBorder="1" applyAlignment="1">
      <alignment horizontal="left" vertical="center" shrinkToFit="1"/>
      <protection/>
    </xf>
    <xf numFmtId="170" fontId="33" fillId="3" borderId="2" xfId="23" applyNumberFormat="1" applyFont="1" applyFill="1" applyBorder="1" applyAlignment="1">
      <alignment horizontal="center" vertical="center" wrapText="1" shrinkToFit="1"/>
      <protection/>
    </xf>
    <xf numFmtId="0" fontId="32" fillId="3" borderId="0" xfId="23" applyFont="1" applyFill="1" applyBorder="1" applyAlignment="1">
      <alignment horizontal="left" vertical="center" wrapText="1"/>
      <protection/>
    </xf>
    <xf numFmtId="0" fontId="23" fillId="8" borderId="0" xfId="0" applyFont="1" applyFill="1" applyBorder="1" applyAlignment="1">
      <alignment horizontal="center" vertical="center" wrapText="1" shrinkToFit="1"/>
    </xf>
    <xf numFmtId="0" fontId="2" fillId="4" borderId="0" xfId="23" applyFont="1" applyFill="1" applyBorder="1" applyAlignment="1">
      <alignment horizontal="left" vertical="center" shrinkToFit="1"/>
      <protection/>
    </xf>
    <xf numFmtId="169" fontId="20" fillId="0" borderId="0" xfId="20" applyNumberFormat="1" applyFont="1" applyFill="1" applyBorder="1" applyAlignment="1">
      <alignment horizontal="center" vertical="center" wrapText="1" shrinkToFit="1"/>
    </xf>
    <xf numFmtId="0" fontId="64" fillId="4" borderId="1" xfId="23" applyFont="1" applyFill="1" applyBorder="1" applyAlignment="1">
      <alignment horizontal="left" vertical="center" shrinkToFit="1"/>
      <protection/>
    </xf>
    <xf numFmtId="0" fontId="64" fillId="4" borderId="0" xfId="23" applyFont="1" applyFill="1" applyBorder="1" applyAlignment="1">
      <alignment horizontal="left" vertical="center" shrinkToFit="1"/>
      <protection/>
    </xf>
    <xf numFmtId="170" fontId="65" fillId="3" borderId="12" xfId="23" applyNumberFormat="1" applyFont="1" applyFill="1" applyBorder="1" applyAlignment="1">
      <alignment horizontal="center" vertical="center" wrapText="1" shrinkToFit="1"/>
      <protection/>
    </xf>
    <xf numFmtId="0" fontId="67" fillId="5" borderId="10" xfId="23" applyFont="1" applyFill="1" applyBorder="1" applyAlignment="1">
      <alignment horizontal="center" vertical="center" wrapText="1" shrinkToFit="1"/>
      <protection/>
    </xf>
    <xf numFmtId="169" fontId="66" fillId="5" borderId="1" xfId="20" applyNumberFormat="1" applyFont="1" applyFill="1" applyBorder="1" applyAlignment="1">
      <alignment horizontal="center" vertical="center" wrapText="1" shrinkToFit="1"/>
    </xf>
    <xf numFmtId="169" fontId="66" fillId="0" borderId="1" xfId="20" applyNumberFormat="1" applyFont="1" applyFill="1" applyBorder="1" applyAlignment="1">
      <alignment horizontal="center" vertical="center" wrapText="1" shrinkToFit="1"/>
    </xf>
    <xf numFmtId="169" fontId="20" fillId="6" borderId="0" xfId="20" applyNumberFormat="1" applyFont="1" applyFill="1" applyBorder="1" applyAlignment="1">
      <alignment horizontal="center" vertical="center" wrapText="1" shrinkToFit="1"/>
    </xf>
    <xf numFmtId="169" fontId="66" fillId="5" borderId="1" xfId="26" applyNumberFormat="1" applyFont="1" applyFill="1" applyBorder="1" applyAlignment="1">
      <alignment horizontal="center" vertical="center" wrapText="1" shrinkToFit="1"/>
    </xf>
    <xf numFmtId="169" fontId="89" fillId="0" borderId="0" xfId="26" applyNumberFormat="1" applyFont="1" applyFill="1" applyBorder="1" applyAlignment="1">
      <alignment horizontal="center" vertical="center" wrapText="1" shrinkToFit="1"/>
    </xf>
    <xf numFmtId="169" fontId="20" fillId="0" borderId="0" xfId="26" applyNumberFormat="1" applyFont="1" applyFill="1" applyBorder="1" applyAlignment="1">
      <alignment horizontal="center" vertical="center" wrapText="1" shrinkToFit="1"/>
    </xf>
    <xf numFmtId="169" fontId="20" fillId="6" borderId="0" xfId="26" applyNumberFormat="1" applyFont="1" applyFill="1" applyBorder="1" applyAlignment="1">
      <alignment horizontal="center" vertical="center" wrapText="1" shrinkToFit="1"/>
    </xf>
    <xf numFmtId="0" fontId="64" fillId="8" borderId="0" xfId="25" applyFont="1" applyFill="1" applyBorder="1" applyAlignment="1">
      <alignment horizontal="center" vertical="center" wrapText="1" shrinkToFit="1"/>
      <protection/>
    </xf>
    <xf numFmtId="0" fontId="92" fillId="4" borderId="1" xfId="23" applyFont="1" applyFill="1" applyBorder="1" applyAlignment="1">
      <alignment horizontal="left" vertical="center" shrinkToFi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Porcentaje 2" xfId="24"/>
    <cellStyle name="Normal 3" xfId="25"/>
    <cellStyle name="Millares 2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476250</xdr:colOff>
      <xdr:row>26</xdr:row>
      <xdr:rowOff>38100</xdr:rowOff>
    </xdr:from>
    <xdr:to>
      <xdr:col>12</xdr:col>
      <xdr:colOff>590550</xdr:colOff>
      <xdr:row>34</xdr:row>
      <xdr:rowOff>161925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7010400"/>
          <a:ext cx="6696075" cy="2105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 xmlns:a="http://schemas.openxmlformats.org/drawingml/2006/main"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108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10975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cacolafemsa-my.sharepoint.com\personal\jorge_collazo_kof_com_mx\Documents\Investor%20Relations\Reportes%20Trimestrales\2021\3Q21\15.%20Formato%20PR\Financial%20Statements%203Q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cacolafemsa-my.sharepoint.com\personal\jorge_collazo_kof_com_mx\Documents\Investor%20Relations\Reportes%20Trimestrales\2020\3Q20\15.%20Formato%20PR\V&#237;nculos\EFPR003_Estados%20Financieros%203Q%202020_V8%20I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03144812\Dropbox%20(Investor%20Relations)\Investor%20Relations\Reportes%20Trimestrales\2019\1Q19\15.%20Formato%20PR\Propuesta%20nuevo%20PR%202019\Tablas%20del%20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x03419457\Coca-Cola%20FEMSA\Collazo%20Pereda,%20Jorge%20Alejandro%20-%20Investor%20Relations\Reportes%20Trimestrales\2021\2Q21\15.%20Formato%20PR\Estados%20Financieros%202T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F Summary"/>
      <sheetName val="Division Summary"/>
      <sheetName val="Consolidated Balance"/>
      <sheetName val="FEMCO Comercial"/>
      <sheetName val="Consolidated Results KOF"/>
      <sheetName val="Division MX - CAM"/>
      <sheetName val="SA Division"/>
      <sheetName val="Macroeconomics"/>
      <sheetName val="Volume Q"/>
      <sheetName val="Volume YTD"/>
    </sheetNames>
    <sheetDataSet>
      <sheetData sheetId="0"/>
      <sheetData sheetId="1">
        <row r="8">
          <cell r="E8">
            <v>48315.596638839466</v>
          </cell>
          <cell r="F8">
            <v>46734.010845961835</v>
          </cell>
          <cell r="G8">
            <v>0.03384228668261825</v>
          </cell>
          <cell r="I8">
            <v>0.08814255382246894</v>
          </cell>
        </row>
        <row r="9">
          <cell r="E9">
            <v>21816.667296689317</v>
          </cell>
          <cell r="F9">
            <v>21367.214761846248</v>
          </cell>
          <cell r="G9">
            <v>0.021034680460348107</v>
          </cell>
          <cell r="I9">
            <v>0.06781223744359544</v>
          </cell>
        </row>
        <row r="10">
          <cell r="E10">
            <v>6476.07517063645</v>
          </cell>
          <cell r="F10">
            <v>7119.1357786856315</v>
          </cell>
          <cell r="G10">
            <v>-0.09032846514523235</v>
          </cell>
          <cell r="I10">
            <v>-0.06998987086237951</v>
          </cell>
        </row>
        <row r="11">
          <cell r="E11">
            <v>9319.521630928804</v>
          </cell>
          <cell r="F11">
            <v>10074.685958635022</v>
          </cell>
          <cell r="G11">
            <v>-0.07495661212734533</v>
          </cell>
          <cell r="I11">
            <v>-0.042851108782977265</v>
          </cell>
        </row>
      </sheetData>
      <sheetData sheetId="2">
        <row r="8">
          <cell r="L8">
            <v>-0.4586796400744765</v>
          </cell>
        </row>
        <row r="9">
          <cell r="F9">
            <v>0.15152833007144006</v>
          </cell>
          <cell r="L9">
            <v>0.14890160978100542</v>
          </cell>
        </row>
        <row r="10">
          <cell r="F10">
            <v>-0.22518192869135734</v>
          </cell>
        </row>
        <row r="11">
          <cell r="F11">
            <v>0.4016928291499189</v>
          </cell>
          <cell r="L11">
            <v>0.26582227158648863</v>
          </cell>
        </row>
        <row r="12">
          <cell r="F12">
            <v>-0.14101053300666255</v>
          </cell>
          <cell r="L12">
            <v>0.13328229639985567</v>
          </cell>
        </row>
        <row r="13">
          <cell r="F13">
            <v>0.09412932809950214</v>
          </cell>
        </row>
        <row r="14">
          <cell r="L14">
            <v>0.002777252672836461</v>
          </cell>
        </row>
        <row r="15">
          <cell r="F15">
            <v>0.0030805902296713317</v>
          </cell>
        </row>
        <row r="16">
          <cell r="F16">
            <v>0.014407776851146803</v>
          </cell>
          <cell r="L16">
            <v>-0.01229060499443757</v>
          </cell>
        </row>
        <row r="17">
          <cell r="F17">
            <v>-0.0064617929700651056</v>
          </cell>
          <cell r="L17">
            <v>0.04078990874595778</v>
          </cell>
        </row>
        <row r="18">
          <cell r="F18">
            <v>0.07489754152160888</v>
          </cell>
        </row>
        <row r="19">
          <cell r="F19">
            <v>-0.03291285208478012</v>
          </cell>
          <cell r="L19">
            <v>0.05980307679292207</v>
          </cell>
        </row>
        <row r="20">
          <cell r="F20">
            <v>-0.013747631001844729</v>
          </cell>
          <cell r="L20">
            <v>-0.0003953491238005702</v>
          </cell>
        </row>
        <row r="21">
          <cell r="F21">
            <v>0.06412608191689007</v>
          </cell>
          <cell r="L21">
            <v>0.0023491882394621744</v>
          </cell>
        </row>
        <row r="22">
          <cell r="F22">
            <v>0.022895783962370686</v>
          </cell>
          <cell r="L22">
            <v>0.02289578593622954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+) Resumen"/>
      <sheetName val="(1) Consolidado Q"/>
      <sheetName val="(1) Consolidado Q Fil disc PY"/>
      <sheetName val="(1) Consolidado Q sin Ven"/>
      <sheetName val="(1) Consolidado Q sin Fil"/>
      <sheetName val="(1) Consolidado Q wo Fil Ven"/>
      <sheetName val="Consol YTD wo Ven Adq"/>
      <sheetName val="Consol Q wo Ven"/>
      <sheetName val="Consol YTD wo Ven"/>
      <sheetName val="(2) Consolidado YTD"/>
      <sheetName val="(2) Consolidado Fil disc PY"/>
      <sheetName val="Consol Q wo Ven Adq"/>
      <sheetName val="(2) Consolidado YTD wo Ven"/>
      <sheetName val="(2) Consolidado sin Fil"/>
      <sheetName val="(2) Consolidado wo Fil Ven"/>
      <sheetName val="(8) SA División wo Ven"/>
      <sheetName val="Venezuela"/>
      <sheetName val="(5) Division MX-CAM "/>
      <sheetName val="(8) SA Reportado Division"/>
      <sheetName val="(10) Division Asia"/>
      <sheetName val="(9) Balance  (3)"/>
      <sheetName val="(9) Balance  (2)"/>
      <sheetName val="XCHR P 2020"/>
      <sheetName val="IPC P 2020"/>
      <sheetName val="Argentina"/>
      <sheetName val="División Asia"/>
      <sheetName val="Periodo"/>
      <sheetName val="Acumulado"/>
      <sheetName val="BG"/>
      <sheetName val="BG disp"/>
      <sheetName val="BG Fil"/>
      <sheetName val="Resumen Vol y Trans (2)"/>
      <sheetName val="Consulta EA"/>
      <sheetName val="Consulta UTILIDA NETA"/>
      <sheetName val="Retrieve Vol Trans"/>
      <sheetName val="Vol y Trans T"/>
      <sheetName val="Vol y Trans Acum"/>
      <sheetName val="Indices (2)"/>
      <sheetName val="Tipo de cambio"/>
      <sheetName val="(12) Macroeconomicos (2)"/>
      <sheetName val="Argentina Tavo"/>
      <sheetName val="Apertura Q"/>
      <sheetName val="Apertura Acum"/>
      <sheetName val="Consulta Filipinas (2)"/>
      <sheetName val="BG Filipinas"/>
      <sheetName val="Tabla validacion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1">
          <cell r="I31">
            <v>-0.05607182655075338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7">
          <cell r="B7" t="str">
            <v>Precio promedio por caja unidad</v>
          </cell>
        </row>
        <row r="8">
          <cell r="B8" t="str">
            <v>Ventas netas.</v>
          </cell>
        </row>
        <row r="9">
          <cell r="B9" t="str">
            <v>Otros ingresos de operación.</v>
          </cell>
        </row>
        <row r="11">
          <cell r="B11" t="str">
            <v>Costo de ventas</v>
          </cell>
        </row>
        <row r="12">
          <cell r="B12" t="str">
            <v>Utilidad bruta</v>
          </cell>
        </row>
        <row r="13">
          <cell r="B13" t="str">
            <v>Gastos de operación</v>
          </cell>
        </row>
        <row r="14">
          <cell r="B14" t="str">
            <v>Otros gastos operativos, neto</v>
          </cell>
        </row>
        <row r="17">
          <cell r="B17" t="str">
            <v>Depreciación, amortización y otros cargos virtuales</v>
          </cell>
        </row>
      </sheetData>
      <sheetData sheetId="19"/>
      <sheetData sheetId="20"/>
      <sheetData sheetId="21"/>
      <sheetData sheetId="22">
        <row r="14">
          <cell r="B14" t="str">
            <v>Depreciación acumulada</v>
          </cell>
        </row>
        <row r="15">
          <cell r="B15" t="str">
            <v>Total propiedad, planta y equipo, neto</v>
          </cell>
        </row>
        <row r="16">
          <cell r="B16" t="str">
            <v>Activos por Derechos de Uso</v>
          </cell>
        </row>
        <row r="17">
          <cell r="B17" t="str">
            <v>Inversión en acciones</v>
          </cell>
        </row>
        <row r="18">
          <cell r="B18" t="str">
            <v>Activos intangibles</v>
          </cell>
        </row>
        <row r="19">
          <cell r="B19" t="str">
            <v>Otros activos no circulantes</v>
          </cell>
        </row>
        <row r="20">
          <cell r="B20" t="str">
            <v>Total activos  </v>
          </cell>
        </row>
        <row r="24">
          <cell r="B24" t="str">
            <v>Deuda a corto plazo y documentos</v>
          </cell>
        </row>
        <row r="26">
          <cell r="B26" t="str">
            <v>Proveedores</v>
          </cell>
        </row>
        <row r="27">
          <cell r="B27" t="str">
            <v>Vencimiento CP del pasivo por Arrendamiento a LP</v>
          </cell>
        </row>
        <row r="28">
          <cell r="B28" t="str">
            <v>Otros pasivos corto plazo</v>
          </cell>
        </row>
        <row r="29">
          <cell r="B29" t="str">
            <v>Pasivo circulante</v>
          </cell>
        </row>
        <row r="31">
          <cell r="B31" t="str">
            <v>Obligaciones por Arrendamiento LP</v>
          </cell>
        </row>
        <row r="32">
          <cell r="B32" t="str">
            <v>Otros pasivos de largo plazo</v>
          </cell>
        </row>
        <row r="33">
          <cell r="B33" t="str">
            <v>Total pasivo</v>
          </cell>
        </row>
        <row r="35">
          <cell r="B35" t="str">
            <v>Participación no controladora</v>
          </cell>
        </row>
        <row r="36">
          <cell r="B36" t="str">
            <v>Total participación controladora</v>
          </cell>
        </row>
        <row r="37">
          <cell r="B37" t="str">
            <v>Total capital</v>
          </cell>
        </row>
        <row r="38">
          <cell r="B38" t="str">
            <v>Total Pasivo y Capital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xto"/>
      <sheetName val="(+) Resumen"/>
      <sheetName val="(+) Financial ratios"/>
      <sheetName val="ACTUAL YTD"/>
      <sheetName val="ACTUAL"/>
      <sheetName val="Retrieve Actual BPC"/>
      <sheetName val="(1) Consolidado Q"/>
      <sheetName val="(2) Reported Consolidated YTD"/>
      <sheetName val="(3) Comparable Consolidated Q"/>
      <sheetName val="(4) Comparable Consolidated YTD"/>
      <sheetName val="(2) Consolidado YTD"/>
      <sheetName val="(3) Division MX-CAM "/>
      <sheetName val="(6) Comparable SA Division"/>
      <sheetName val="(4) Division SA"/>
      <sheetName val="(5) Venezuela"/>
      <sheetName val="(9) Balance  (2)"/>
      <sheetName val="."/>
      <sheetName val="(11) Comparable Asia Division"/>
      <sheetName val="Vol y Trans T"/>
      <sheetName val="YTD"/>
      <sheetName val="Vol y Trans Acum"/>
      <sheetName val="1Q18"/>
      <sheetName val="YTD (2)"/>
      <sheetName val="(12) Macroeconomicos (2)"/>
      <sheetName val="Vol y Trans T  delta Total"/>
      <sheetName val="Vol y Trans T Acum delta total"/>
      <sheetName val="Diferencias Volumen y Trans"/>
      <sheetName val="Diferencias Vol y YTD"/>
      <sheetName val="INDIC INF"/>
      <sheetName val="Hoja1"/>
      <sheetName val="EPMFormattingSheet (2)"/>
      <sheetName val="PR"/>
      <sheetName val="EPMFormattingSheet (3)"/>
      <sheetName val="Back Macroeconomicos"/>
      <sheetName val="ACTUAL (2)"/>
      <sheetName val="EPMFormattingSheet"/>
      <sheetName val="%"/>
      <sheetName val="1Q18 Del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B17" t="str">
            <v>Depreciation, amortization &amp; other operating non-cash charges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B6" t="str">
            <v>Mexico</v>
          </cell>
        </row>
        <row r="9">
          <cell r="B9" t="str">
            <v>Colombia</v>
          </cell>
        </row>
        <row r="12">
          <cell r="B12" t="str">
            <v>Argentina</v>
          </cell>
        </row>
        <row r="13">
          <cell r="B13" t="str">
            <v>Uruguay</v>
          </cell>
        </row>
        <row r="40">
          <cell r="B40" t="str">
            <v>Colombia</v>
          </cell>
        </row>
        <row r="43">
          <cell r="B43" t="str">
            <v>Argentina</v>
          </cell>
        </row>
        <row r="44">
          <cell r="B44" t="str">
            <v>Uruguay</v>
          </cell>
        </row>
      </sheetData>
      <sheetData sheetId="25">
        <row r="6">
          <cell r="B6" t="str">
            <v>Mexico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Resumen por división"/>
      <sheetName val="Balance Consolidado"/>
      <sheetName val="KOF Consolidado"/>
      <sheetName val="Div Mex&amp;CA"/>
      <sheetName val="Div Sud"/>
      <sheetName val="Macroeconómicos"/>
      <sheetName val="Volumen T"/>
      <sheetName val="Volumen Acumul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A7" t="str">
            <v>México</v>
          </cell>
        </row>
        <row r="8">
          <cell r="A8" t="str">
            <v>Guatemala</v>
          </cell>
        </row>
        <row r="24">
          <cell r="A24" t="str">
            <v>México</v>
          </cell>
        </row>
        <row r="25">
          <cell r="A25" t="str">
            <v>Guatemala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4"/>
  <sheetViews>
    <sheetView showGridLines="0" workbookViewId="0" topLeftCell="A1"/>
  </sheetViews>
  <sheetFormatPr defaultColWidth="11.421875" defaultRowHeight="15"/>
  <cols>
    <col min="1" max="1" width="11.421875" style="1" customWidth="1"/>
    <col min="2" max="2" width="12.57421875" style="1" bestFit="1" customWidth="1"/>
    <col min="3" max="3" width="21.8515625" style="1" bestFit="1" customWidth="1"/>
    <col min="4" max="4" width="12.57421875" style="1" customWidth="1"/>
    <col min="5" max="5" width="15.00390625" style="1" customWidth="1"/>
    <col min="6" max="6" width="3.00390625" style="1" customWidth="1"/>
    <col min="7" max="7" width="12.57421875" style="1" customWidth="1"/>
    <col min="8" max="8" width="15.00390625" style="1" customWidth="1"/>
    <col min="9" max="9" width="3.00390625" style="1" customWidth="1"/>
    <col min="10" max="10" width="12.57421875" style="1" customWidth="1"/>
    <col min="11" max="11" width="14.421875" style="1" customWidth="1"/>
    <col min="12" max="12" width="3.00390625" style="1" customWidth="1"/>
    <col min="13" max="13" width="12.57421875" style="1" customWidth="1"/>
    <col min="14" max="14" width="14.57421875" style="1" customWidth="1"/>
    <col min="15" max="16384" width="11.421875" style="1" customWidth="1"/>
  </cols>
  <sheetData>
    <row r="2" spans="2:14" ht="24.95" customHeight="1">
      <c r="B2" s="524" t="s">
        <v>175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</row>
    <row r="3" spans="2:14" ht="15" customHeight="1">
      <c r="B3" s="525" t="s">
        <v>122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</row>
    <row r="4" spans="3:14" ht="21" customHeight="1">
      <c r="C4" s="2"/>
      <c r="D4" s="528" t="s">
        <v>1</v>
      </c>
      <c r="E4" s="528"/>
      <c r="G4" s="528" t="s">
        <v>2</v>
      </c>
      <c r="H4" s="528"/>
      <c r="J4" s="528" t="s">
        <v>3</v>
      </c>
      <c r="K4" s="528"/>
      <c r="M4" s="528" t="s">
        <v>126</v>
      </c>
      <c r="N4" s="528"/>
    </row>
    <row r="5" spans="2:14" ht="15.75" thickBot="1">
      <c r="B5" s="338"/>
      <c r="C5" s="339"/>
      <c r="D5" s="340" t="s">
        <v>176</v>
      </c>
      <c r="E5" s="340" t="s">
        <v>177</v>
      </c>
      <c r="G5" s="340" t="s">
        <v>176</v>
      </c>
      <c r="H5" s="340" t="s">
        <v>177</v>
      </c>
      <c r="J5" s="340" t="s">
        <v>176</v>
      </c>
      <c r="K5" s="340" t="s">
        <v>177</v>
      </c>
      <c r="M5" s="340" t="s">
        <v>176</v>
      </c>
      <c r="N5" s="340" t="s">
        <v>177</v>
      </c>
    </row>
    <row r="6" spans="2:14" ht="12.75" customHeight="1">
      <c r="B6" s="526" t="s">
        <v>145</v>
      </c>
      <c r="C6" s="332" t="s">
        <v>4</v>
      </c>
      <c r="D6" s="333">
        <v>0.03384228668261825</v>
      </c>
      <c r="E6" s="333">
        <v>0.04500219022195325</v>
      </c>
      <c r="F6" s="5"/>
      <c r="G6" s="333">
        <v>0.021034680460348107</v>
      </c>
      <c r="H6" s="333">
        <v>0.05459416363682689</v>
      </c>
      <c r="I6" s="5"/>
      <c r="J6" s="333">
        <v>-0.0903284651452326</v>
      </c>
      <c r="K6" s="333">
        <v>0.09162246162412178</v>
      </c>
      <c r="M6" s="333">
        <v>0.3883</v>
      </c>
      <c r="N6" s="333">
        <v>0.3896</v>
      </c>
    </row>
    <row r="7" spans="2:14" ht="15">
      <c r="B7" s="526"/>
      <c r="C7" s="3" t="s">
        <v>5</v>
      </c>
      <c r="D7" s="316">
        <v>0.07285939930314882</v>
      </c>
      <c r="E7" s="316">
        <v>0.0663880164297734</v>
      </c>
      <c r="F7" s="334"/>
      <c r="G7" s="316">
        <v>0.06747835002635726</v>
      </c>
      <c r="H7" s="316">
        <v>0.081855378724938</v>
      </c>
      <c r="I7" s="334"/>
      <c r="J7" s="316">
        <v>-0.016389545047126048</v>
      </c>
      <c r="K7" s="316">
        <v>0.10363717195868852</v>
      </c>
      <c r="L7" s="312"/>
      <c r="M7" s="316"/>
      <c r="N7" s="317"/>
    </row>
    <row r="8" spans="2:14" ht="15">
      <c r="B8" s="526"/>
      <c r="C8" s="3" t="s">
        <v>6</v>
      </c>
      <c r="D8" s="316">
        <v>-0.018645327800191114</v>
      </c>
      <c r="E8" s="316">
        <v>0.014178536122371048</v>
      </c>
      <c r="F8" s="334"/>
      <c r="G8" s="316">
        <v>-0.05557801813752733</v>
      </c>
      <c r="H8" s="316">
        <v>0.005644983687386653</v>
      </c>
      <c r="I8" s="334"/>
      <c r="J8" s="316">
        <v>-0.20550592679294863</v>
      </c>
      <c r="K8" s="316">
        <v>0.06442124387516321</v>
      </c>
      <c r="L8" s="312"/>
      <c r="M8" s="316"/>
      <c r="N8" s="317"/>
    </row>
    <row r="9" spans="2:14" ht="9.75" customHeight="1" thickBot="1">
      <c r="B9" s="335"/>
      <c r="C9" s="336"/>
      <c r="D9" s="337"/>
      <c r="E9" s="337"/>
      <c r="F9" s="312"/>
      <c r="G9" s="337"/>
      <c r="H9" s="337"/>
      <c r="I9" s="312"/>
      <c r="J9" s="337"/>
      <c r="K9" s="337"/>
      <c r="L9" s="312"/>
      <c r="M9" s="316"/>
      <c r="N9" s="317"/>
    </row>
    <row r="10" spans="2:14" ht="12.75" customHeight="1">
      <c r="B10" s="526" t="s">
        <v>146</v>
      </c>
      <c r="C10" s="332" t="str">
        <f>C6</f>
        <v>Consolidado</v>
      </c>
      <c r="D10" s="333">
        <v>0.08814255382246894</v>
      </c>
      <c r="E10" s="333">
        <v>0.11085796068688425</v>
      </c>
      <c r="F10" s="311"/>
      <c r="G10" s="333">
        <v>0.06781223744359544</v>
      </c>
      <c r="H10" s="333">
        <v>0.11306597736340507</v>
      </c>
      <c r="I10" s="311"/>
      <c r="J10" s="333">
        <v>-0.0699895660371811</v>
      </c>
      <c r="K10" s="333">
        <v>0.13251734869826404</v>
      </c>
      <c r="L10" s="311"/>
      <c r="M10" s="318"/>
      <c r="N10" s="319"/>
    </row>
    <row r="11" spans="2:14" ht="15">
      <c r="B11" s="526"/>
      <c r="C11" s="3" t="str">
        <f>C7</f>
        <v>México y Centroamérica</v>
      </c>
      <c r="D11" s="316">
        <v>0.09329524620602925</v>
      </c>
      <c r="E11" s="316">
        <v>0.0835816306410555</v>
      </c>
      <c r="F11" s="311"/>
      <c r="G11" s="316">
        <v>0.08599908816400936</v>
      </c>
      <c r="H11" s="316">
        <v>0.09794261764075629</v>
      </c>
      <c r="I11" s="311"/>
      <c r="J11" s="316">
        <v>-0.004788988391719151</v>
      </c>
      <c r="K11" s="316">
        <v>0.11543373695019787</v>
      </c>
      <c r="L11" s="311"/>
      <c r="M11" s="320"/>
      <c r="N11" s="321"/>
    </row>
    <row r="12" spans="2:14" ht="13.5" thickBot="1">
      <c r="B12" s="527"/>
      <c r="C12" s="4" t="str">
        <f>C8</f>
        <v>Sudamérica</v>
      </c>
      <c r="D12" s="322">
        <v>0.08065221903581099</v>
      </c>
      <c r="E12" s="322">
        <v>0.15491689281119303</v>
      </c>
      <c r="F12" s="313"/>
      <c r="G12" s="322">
        <v>0.03547991197006417</v>
      </c>
      <c r="H12" s="322">
        <v>0.14349065513692572</v>
      </c>
      <c r="I12" s="313"/>
      <c r="J12" s="322">
        <v>-0.17431300366852243</v>
      </c>
      <c r="K12" s="322">
        <v>0.1747516621405678</v>
      </c>
      <c r="L12" s="313"/>
      <c r="M12" s="322"/>
      <c r="N12" s="323"/>
    </row>
    <row r="13" spans="13:14" ht="15">
      <c r="M13" s="5"/>
      <c r="N13" s="5"/>
    </row>
    <row r="14" spans="3:7" ht="12.75" customHeight="1">
      <c r="C14" s="6" t="s">
        <v>0</v>
      </c>
      <c r="G14" s="324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43"/>
  <sheetViews>
    <sheetView showGridLines="0" workbookViewId="0" topLeftCell="A12">
      <selection activeCell="A12" sqref="A12"/>
    </sheetView>
  </sheetViews>
  <sheetFormatPr defaultColWidth="11.421875" defaultRowHeight="15"/>
  <cols>
    <col min="1" max="2" width="11.421875" style="1" customWidth="1"/>
    <col min="3" max="3" width="26.57421875" style="1" customWidth="1"/>
    <col min="4" max="4" width="11.421875" style="1" customWidth="1"/>
    <col min="5" max="5" width="14.00390625" style="1" customWidth="1"/>
    <col min="6" max="6" width="14.140625" style="1" customWidth="1"/>
    <col min="7" max="7" width="11.421875" style="1" customWidth="1"/>
    <col min="8" max="8" width="4.28125" style="1" customWidth="1"/>
    <col min="9" max="9" width="16.140625" style="1" customWidth="1"/>
    <col min="10" max="16384" width="11.421875" style="1" customWidth="1"/>
  </cols>
  <sheetData>
    <row r="1" spans="11:12" ht="15">
      <c r="K1" s="7" t="s">
        <v>176</v>
      </c>
      <c r="L1" s="7" t="s">
        <v>165</v>
      </c>
    </row>
    <row r="2" spans="11:12" ht="15">
      <c r="K2" s="1" t="s">
        <v>177</v>
      </c>
      <c r="L2" s="1" t="s">
        <v>138</v>
      </c>
    </row>
    <row r="3" spans="3:9" ht="15" hidden="1">
      <c r="C3" s="524" t="s">
        <v>7</v>
      </c>
      <c r="D3" s="524"/>
      <c r="E3" s="524"/>
      <c r="F3" s="524"/>
      <c r="G3" s="524"/>
      <c r="H3" s="524"/>
      <c r="I3" s="524"/>
    </row>
    <row r="4" spans="3:9" ht="24.95" customHeight="1">
      <c r="C4" s="524" t="s">
        <v>172</v>
      </c>
      <c r="D4" s="524"/>
      <c r="E4" s="524"/>
      <c r="F4" s="524"/>
      <c r="G4" s="524"/>
      <c r="H4" s="524"/>
      <c r="I4" s="524"/>
    </row>
    <row r="5" spans="3:9" ht="15">
      <c r="C5" s="8"/>
      <c r="D5" s="9"/>
      <c r="E5" s="10"/>
      <c r="F5" s="10"/>
      <c r="G5" s="10"/>
      <c r="H5" s="10"/>
      <c r="I5" s="10"/>
    </row>
    <row r="6" spans="3:9" s="15" customFormat="1" ht="21" customHeight="1">
      <c r="C6" s="11"/>
      <c r="D6" s="12"/>
      <c r="E6" s="529" t="s">
        <v>145</v>
      </c>
      <c r="F6" s="529"/>
      <c r="G6" s="529"/>
      <c r="H6" s="13"/>
      <c r="I6" s="14" t="s">
        <v>147</v>
      </c>
    </row>
    <row r="7" spans="3:9" ht="15">
      <c r="C7" s="16" t="s">
        <v>9</v>
      </c>
      <c r="D7" s="17"/>
      <c r="E7" s="18" t="str">
        <f>+K1</f>
        <v>3T 2021</v>
      </c>
      <c r="F7" s="18" t="str">
        <f>+L1</f>
        <v>3T 2020</v>
      </c>
      <c r="G7" s="19" t="s">
        <v>8</v>
      </c>
      <c r="H7" s="20"/>
      <c r="I7" s="19" t="s">
        <v>8</v>
      </c>
    </row>
    <row r="8" spans="3:13" ht="14.1" customHeight="1">
      <c r="C8" s="325" t="s">
        <v>1</v>
      </c>
      <c r="D8" s="13"/>
      <c r="E8" s="326">
        <f>'[1]Division Summary'!E8</f>
        <v>48315.596638839466</v>
      </c>
      <c r="F8" s="326">
        <f>'[1]Division Summary'!F8</f>
        <v>46734.010845961835</v>
      </c>
      <c r="G8" s="327">
        <f>'[1]Division Summary'!G8</f>
        <v>0.03384228668261825</v>
      </c>
      <c r="H8" s="314"/>
      <c r="I8" s="327">
        <f>'[1]Division Summary'!I8</f>
        <v>0.08814255382246894</v>
      </c>
      <c r="L8" s="352">
        <f>+E8/F8-1</f>
        <v>0.03384228668261824</v>
      </c>
      <c r="M8" s="1" t="s">
        <v>127</v>
      </c>
    </row>
    <row r="9" spans="3:12" ht="14.1" customHeight="1">
      <c r="C9" s="21" t="s">
        <v>2</v>
      </c>
      <c r="D9" s="22"/>
      <c r="E9" s="23">
        <f>'[1]Division Summary'!E9</f>
        <v>21816.667296689317</v>
      </c>
      <c r="F9" s="23">
        <f>'[1]Division Summary'!F9</f>
        <v>21367.214761846248</v>
      </c>
      <c r="G9" s="315">
        <f>'[1]Division Summary'!G9</f>
        <v>0.021034680460348107</v>
      </c>
      <c r="H9" s="328"/>
      <c r="I9" s="315">
        <f>'[1]Division Summary'!I9</f>
        <v>0.06781223744359544</v>
      </c>
      <c r="L9" s="352">
        <f>+E9/F9-1</f>
        <v>0.021034680460348065</v>
      </c>
    </row>
    <row r="10" spans="3:12" ht="14.1" customHeight="1">
      <c r="C10" s="325" t="s">
        <v>10</v>
      </c>
      <c r="D10" s="22"/>
      <c r="E10" s="326">
        <f>'[1]Division Summary'!E10</f>
        <v>6476.07517063645</v>
      </c>
      <c r="F10" s="326">
        <f>'[1]Division Summary'!F10</f>
        <v>7119.1357786856315</v>
      </c>
      <c r="G10" s="327">
        <f>'[1]Division Summary'!G10</f>
        <v>-0.09032846514523235</v>
      </c>
      <c r="H10" s="328"/>
      <c r="I10" s="327">
        <f>'[1]Division Summary'!I10</f>
        <v>-0.06998987086237951</v>
      </c>
      <c r="L10" s="352">
        <f>+E10/F10-1</f>
        <v>-0.0903284651452323</v>
      </c>
    </row>
    <row r="11" spans="3:12" ht="15.75" customHeight="1" thickBot="1">
      <c r="C11" s="24" t="s">
        <v>148</v>
      </c>
      <c r="D11" s="25"/>
      <c r="E11" s="26">
        <f>'[1]Division Summary'!E11</f>
        <v>9319.521630928804</v>
      </c>
      <c r="F11" s="26">
        <f>'[1]Division Summary'!F11</f>
        <v>10074.685958635022</v>
      </c>
      <c r="G11" s="329">
        <f>'[1]Division Summary'!G11</f>
        <v>-0.07495661212734533</v>
      </c>
      <c r="H11" s="330"/>
      <c r="I11" s="329">
        <f>'[1]Division Summary'!I11</f>
        <v>-0.042851108782977265</v>
      </c>
      <c r="L11" s="352">
        <f>+E11/F11-1</f>
        <v>-0.07495661212734528</v>
      </c>
    </row>
    <row r="14" spans="3:9" ht="15" hidden="1">
      <c r="C14" s="524" t="s">
        <v>7</v>
      </c>
      <c r="D14" s="524"/>
      <c r="E14" s="524"/>
      <c r="F14" s="524"/>
      <c r="G14" s="524"/>
      <c r="H14" s="524"/>
      <c r="I14" s="524"/>
    </row>
    <row r="15" spans="3:9" ht="24.95" customHeight="1">
      <c r="C15" s="524" t="s">
        <v>171</v>
      </c>
      <c r="D15" s="524"/>
      <c r="E15" s="524"/>
      <c r="F15" s="524"/>
      <c r="G15" s="524"/>
      <c r="H15" s="524"/>
      <c r="I15" s="524"/>
    </row>
    <row r="16" spans="3:9" ht="15">
      <c r="C16" s="8"/>
      <c r="D16" s="9"/>
      <c r="E16" s="10"/>
      <c r="F16" s="10"/>
      <c r="G16" s="10"/>
      <c r="H16" s="10"/>
      <c r="I16" s="10"/>
    </row>
    <row r="17" spans="3:9" s="15" customFormat="1" ht="21" customHeight="1">
      <c r="C17" s="11"/>
      <c r="D17" s="12"/>
      <c r="E17" s="529" t="s">
        <v>145</v>
      </c>
      <c r="F17" s="529"/>
      <c r="G17" s="529"/>
      <c r="H17" s="13"/>
      <c r="I17" s="14" t="s">
        <v>147</v>
      </c>
    </row>
    <row r="18" spans="3:9" ht="25.5">
      <c r="C18" s="16" t="str">
        <f>C7</f>
        <v>Expresado en millones de pesos mexicanos</v>
      </c>
      <c r="D18" s="17"/>
      <c r="E18" s="18" t="str">
        <f>+K2</f>
        <v>Acumulado 2021</v>
      </c>
      <c r="F18" s="18" t="str">
        <f>+L2</f>
        <v>Acumulado 2020</v>
      </c>
      <c r="G18" s="19" t="s">
        <v>8</v>
      </c>
      <c r="H18" s="20"/>
      <c r="I18" s="19" t="s">
        <v>8</v>
      </c>
    </row>
    <row r="19" spans="3:11" ht="14.1" customHeight="1">
      <c r="C19" s="325" t="str">
        <f>C8</f>
        <v>Ingresos totales</v>
      </c>
      <c r="D19" s="13"/>
      <c r="E19" s="326">
        <v>141090.6675127582</v>
      </c>
      <c r="F19" s="326">
        <v>135014.70985701116</v>
      </c>
      <c r="G19" s="327">
        <v>0.04500219022195325</v>
      </c>
      <c r="H19" s="314"/>
      <c r="I19" s="327">
        <v>0.11085796068688425</v>
      </c>
      <c r="K19" s="352"/>
    </row>
    <row r="20" spans="3:11" ht="14.1" customHeight="1">
      <c r="C20" s="21" t="str">
        <f>C9</f>
        <v>Utilidad bruta</v>
      </c>
      <c r="D20" s="22"/>
      <c r="E20" s="23">
        <v>64423.037465128335</v>
      </c>
      <c r="F20" s="23">
        <v>61087.98975613699</v>
      </c>
      <c r="G20" s="315">
        <v>0.05459416363682689</v>
      </c>
      <c r="H20" s="328"/>
      <c r="I20" s="315">
        <v>0.11306597736340507</v>
      </c>
      <c r="K20" s="352"/>
    </row>
    <row r="21" spans="3:11" ht="14.1" customHeight="1">
      <c r="C21" s="325" t="str">
        <f>C10</f>
        <v xml:space="preserve">Utilidad de operación </v>
      </c>
      <c r="D21" s="22"/>
      <c r="E21" s="326">
        <v>19619.8557996749</v>
      </c>
      <c r="F21" s="326">
        <v>17973.11478043826</v>
      </c>
      <c r="G21" s="327">
        <v>0.09162246162412178</v>
      </c>
      <c r="H21" s="328"/>
      <c r="I21" s="327">
        <v>0.13251722617344397</v>
      </c>
      <c r="K21" s="352"/>
    </row>
    <row r="22" spans="3:11" s="15" customFormat="1" ht="15" customHeight="1" thickBot="1">
      <c r="C22" s="24" t="s">
        <v>149</v>
      </c>
      <c r="D22" s="25"/>
      <c r="E22" s="26">
        <v>28159.20231810658</v>
      </c>
      <c r="F22" s="26">
        <v>27363.364765804166</v>
      </c>
      <c r="G22" s="329">
        <v>0.029084053043687396</v>
      </c>
      <c r="H22" s="330"/>
      <c r="I22" s="329">
        <v>0.07733192662080479</v>
      </c>
      <c r="K22" s="352"/>
    </row>
    <row r="25" spans="3:9" ht="15" hidden="1">
      <c r="C25" s="524" t="s">
        <v>7</v>
      </c>
      <c r="D25" s="524"/>
      <c r="E25" s="524"/>
      <c r="F25" s="524"/>
      <c r="G25" s="524"/>
      <c r="H25" s="524"/>
      <c r="I25" s="524"/>
    </row>
    <row r="26" spans="3:9" ht="24.95" customHeight="1">
      <c r="C26" s="524" t="s">
        <v>173</v>
      </c>
      <c r="D26" s="524"/>
      <c r="E26" s="524"/>
      <c r="F26" s="524"/>
      <c r="G26" s="524"/>
      <c r="H26" s="524"/>
      <c r="I26" s="524"/>
    </row>
    <row r="27" spans="3:9" ht="15">
      <c r="C27" s="8"/>
      <c r="D27" s="9"/>
      <c r="E27" s="10"/>
      <c r="F27" s="10"/>
      <c r="G27" s="10"/>
      <c r="H27" s="10"/>
      <c r="I27" s="10"/>
    </row>
    <row r="28" spans="3:9" s="15" customFormat="1" ht="21" customHeight="1">
      <c r="C28" s="11"/>
      <c r="D28" s="12"/>
      <c r="E28" s="529" t="s">
        <v>145</v>
      </c>
      <c r="F28" s="529"/>
      <c r="G28" s="529"/>
      <c r="H28" s="13"/>
      <c r="I28" s="14" t="s">
        <v>147</v>
      </c>
    </row>
    <row r="29" spans="3:9" ht="15">
      <c r="C29" s="16" t="str">
        <f>C18</f>
        <v>Expresado en millones de pesos mexicanos</v>
      </c>
      <c r="D29" s="17"/>
      <c r="E29" s="18" t="str">
        <f>E7</f>
        <v>3T 2021</v>
      </c>
      <c r="F29" s="18" t="str">
        <f>F7</f>
        <v>3T 2020</v>
      </c>
      <c r="G29" s="19" t="s">
        <v>8</v>
      </c>
      <c r="H29" s="20"/>
      <c r="I29" s="19" t="s">
        <v>8</v>
      </c>
    </row>
    <row r="30" spans="3:11" ht="14.1" customHeight="1">
      <c r="C30" s="325" t="str">
        <f>C19</f>
        <v>Ingresos totales</v>
      </c>
      <c r="D30" s="13"/>
      <c r="E30" s="326">
        <v>28760.019102274735</v>
      </c>
      <c r="F30" s="326">
        <v>26806.885525685047</v>
      </c>
      <c r="G30" s="327">
        <v>0.07285939930314882</v>
      </c>
      <c r="H30" s="314"/>
      <c r="I30" s="327">
        <v>0.09329524620602925</v>
      </c>
      <c r="K30" s="352"/>
    </row>
    <row r="31" spans="3:11" ht="14.1" customHeight="1">
      <c r="C31" s="21" t="str">
        <f>C20</f>
        <v>Utilidad bruta</v>
      </c>
      <c r="D31" s="22"/>
      <c r="E31" s="23">
        <v>14200.500700949957</v>
      </c>
      <c r="F31" s="23">
        <v>13302.846564147489</v>
      </c>
      <c r="G31" s="315">
        <v>0.06747835002635726</v>
      </c>
      <c r="H31" s="328"/>
      <c r="I31" s="315">
        <v>0.08599908816400936</v>
      </c>
      <c r="K31" s="352"/>
    </row>
    <row r="32" spans="3:11" ht="14.1" customHeight="1">
      <c r="C32" s="325" t="str">
        <f>C21</f>
        <v xml:space="preserve">Utilidad de operación </v>
      </c>
      <c r="D32" s="22"/>
      <c r="E32" s="326">
        <v>4264.702739915021</v>
      </c>
      <c r="F32" s="326">
        <v>4335.7639382954185</v>
      </c>
      <c r="G32" s="327">
        <v>-0.016389545047126048</v>
      </c>
      <c r="H32" s="328"/>
      <c r="I32" s="327">
        <v>-0.004788988391719151</v>
      </c>
      <c r="K32" s="352"/>
    </row>
    <row r="33" spans="3:11" s="15" customFormat="1" ht="16.5" customHeight="1" thickBot="1">
      <c r="C33" s="24" t="s">
        <v>148</v>
      </c>
      <c r="D33" s="25"/>
      <c r="E33" s="26">
        <v>6061.969655397579</v>
      </c>
      <c r="F33" s="26">
        <v>6175.476680039124</v>
      </c>
      <c r="G33" s="329">
        <v>-0.018380285526529778</v>
      </c>
      <c r="H33" s="330"/>
      <c r="I33" s="329">
        <v>-0.0025337630987869453</v>
      </c>
      <c r="K33" s="352"/>
    </row>
    <row r="35" spans="3:9" ht="15" hidden="1">
      <c r="C35" s="524" t="s">
        <v>7</v>
      </c>
      <c r="D35" s="524"/>
      <c r="E35" s="524"/>
      <c r="F35" s="524"/>
      <c r="G35" s="524"/>
      <c r="H35" s="524"/>
      <c r="I35" s="524"/>
    </row>
    <row r="36" spans="3:9" ht="24.95" customHeight="1">
      <c r="C36" s="524" t="s">
        <v>174</v>
      </c>
      <c r="D36" s="524"/>
      <c r="E36" s="524"/>
      <c r="F36" s="524"/>
      <c r="G36" s="524"/>
      <c r="H36" s="524"/>
      <c r="I36" s="524"/>
    </row>
    <row r="37" spans="3:9" ht="15">
      <c r="C37" s="8"/>
      <c r="D37" s="9"/>
      <c r="E37" s="10"/>
      <c r="F37" s="10"/>
      <c r="G37" s="10"/>
      <c r="H37" s="10"/>
      <c r="I37" s="10"/>
    </row>
    <row r="38" spans="3:9" s="15" customFormat="1" ht="21" customHeight="1">
      <c r="C38" s="11"/>
      <c r="D38" s="12"/>
      <c r="E38" s="529" t="s">
        <v>145</v>
      </c>
      <c r="F38" s="529"/>
      <c r="G38" s="529"/>
      <c r="H38" s="13"/>
      <c r="I38" s="14" t="s">
        <v>147</v>
      </c>
    </row>
    <row r="39" spans="3:9" ht="15">
      <c r="C39" s="16" t="str">
        <f>C29</f>
        <v>Expresado en millones de pesos mexicanos</v>
      </c>
      <c r="D39" s="17"/>
      <c r="E39" s="18" t="str">
        <f>+E29</f>
        <v>3T 2021</v>
      </c>
      <c r="F39" s="18" t="str">
        <f>+F29</f>
        <v>3T 2020</v>
      </c>
      <c r="G39" s="19" t="s">
        <v>8</v>
      </c>
      <c r="H39" s="20"/>
      <c r="I39" s="19" t="s">
        <v>8</v>
      </c>
    </row>
    <row r="40" spans="3:9" ht="14.1" customHeight="1">
      <c r="C40" s="325" t="str">
        <f>C30</f>
        <v>Ingresos totales</v>
      </c>
      <c r="D40" s="13"/>
      <c r="E40" s="326">
        <v>19555.577536564728</v>
      </c>
      <c r="F40" s="326">
        <v>19927.125320276777</v>
      </c>
      <c r="G40" s="327">
        <v>-0.018645327800191114</v>
      </c>
      <c r="H40" s="314"/>
      <c r="I40" s="327">
        <v>0.08065221903581099</v>
      </c>
    </row>
    <row r="41" spans="3:9" ht="14.1" customHeight="1">
      <c r="C41" s="21" t="str">
        <f>C31</f>
        <v>Utilidad bruta</v>
      </c>
      <c r="D41" s="22"/>
      <c r="E41" s="23">
        <v>7616.16659573936</v>
      </c>
      <c r="F41" s="23">
        <v>8064.36819769876</v>
      </c>
      <c r="G41" s="315">
        <v>-0.05557801813752733</v>
      </c>
      <c r="H41" s="328"/>
      <c r="I41" s="315">
        <v>0.03547991197006417</v>
      </c>
    </row>
    <row r="42" spans="3:9" ht="14.1" customHeight="1">
      <c r="C42" s="325" t="str">
        <f>C32</f>
        <v xml:space="preserve">Utilidad de operación </v>
      </c>
      <c r="D42" s="22"/>
      <c r="E42" s="326">
        <v>2211.372430721428</v>
      </c>
      <c r="F42" s="326">
        <v>2783.371840390214</v>
      </c>
      <c r="G42" s="327">
        <v>-0.20550592679294863</v>
      </c>
      <c r="H42" s="328"/>
      <c r="I42" s="327">
        <v>-0.17431300366852243</v>
      </c>
    </row>
    <row r="43" spans="3:9" s="15" customFormat="1" ht="16.5" customHeight="1" thickBot="1">
      <c r="C43" s="24" t="s">
        <v>148</v>
      </c>
      <c r="D43" s="25"/>
      <c r="E43" s="26">
        <v>3257.5519755312253</v>
      </c>
      <c r="F43" s="26">
        <v>3899.2092785958994</v>
      </c>
      <c r="G43" s="329">
        <v>-0.1645608781726469</v>
      </c>
      <c r="H43" s="330"/>
      <c r="I43" s="329">
        <v>-0.10980865071855217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rintOptions/>
  <pageMargins left="0.7" right="0.7" top="0.75" bottom="0.75" header="0.3" footer="0.3"/>
  <pageSetup horizontalDpi="600" verticalDpi="60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9"/>
  <sheetViews>
    <sheetView showGridLines="0" zoomScale="70" zoomScaleNormal="70" workbookViewId="0" topLeftCell="A1"/>
  </sheetViews>
  <sheetFormatPr defaultColWidth="9.8515625" defaultRowHeight="15"/>
  <cols>
    <col min="1" max="1" width="9.8515625" style="27" customWidth="1"/>
    <col min="2" max="2" width="49.7109375" style="28" customWidth="1"/>
    <col min="3" max="3" width="2.421875" style="217" customWidth="1"/>
    <col min="4" max="4" width="17.28125" style="218" customWidth="1"/>
    <col min="5" max="5" width="18.7109375" style="218" bestFit="1" customWidth="1"/>
    <col min="6" max="6" width="10.7109375" style="218" customWidth="1"/>
    <col min="7" max="7" width="3.57421875" style="208" customWidth="1"/>
    <col min="8" max="8" width="51.8515625" style="217" customWidth="1"/>
    <col min="9" max="9" width="2.421875" style="27" customWidth="1"/>
    <col min="10" max="10" width="17.28125" style="28" customWidth="1"/>
    <col min="11" max="11" width="17.28125" style="27" customWidth="1"/>
    <col min="12" max="16384" width="9.8515625" style="28" customWidth="1"/>
  </cols>
  <sheetData>
    <row r="1" ht="15.75"/>
    <row r="2" spans="2:12" ht="15" customHeight="1">
      <c r="B2" s="530" t="s">
        <v>11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</row>
    <row r="3" spans="2:12" ht="15" customHeight="1">
      <c r="B3" s="530" t="s">
        <v>81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2:19" ht="13.5" customHeight="1">
      <c r="B4" s="531" t="s">
        <v>22</v>
      </c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199"/>
      <c r="N4" s="200"/>
      <c r="O4" s="200"/>
      <c r="P4" s="200"/>
      <c r="Q4" s="200"/>
      <c r="R4" s="200"/>
      <c r="S4" s="200"/>
    </row>
    <row r="5" spans="3:10" ht="11.1" customHeight="1">
      <c r="C5" s="201"/>
      <c r="D5" s="202"/>
      <c r="E5" s="202"/>
      <c r="F5" s="202"/>
      <c r="G5" s="203"/>
      <c r="H5" s="204"/>
      <c r="J5" s="27"/>
    </row>
    <row r="6" spans="2:12" ht="35.1" customHeight="1">
      <c r="B6" s="205" t="s">
        <v>24</v>
      </c>
      <c r="C6" s="206"/>
      <c r="D6" s="207" t="s">
        <v>178</v>
      </c>
      <c r="E6" s="207" t="s">
        <v>179</v>
      </c>
      <c r="F6" s="207" t="s">
        <v>12</v>
      </c>
      <c r="H6" s="209" t="s">
        <v>25</v>
      </c>
      <c r="I6" s="210"/>
      <c r="J6" s="207" t="str">
        <f>+D6</f>
        <v xml:space="preserve"> Sep-21</v>
      </c>
      <c r="K6" s="207" t="str">
        <f>+E6</f>
        <v xml:space="preserve"> Dec-20</v>
      </c>
      <c r="L6" s="207" t="s">
        <v>12</v>
      </c>
    </row>
    <row r="7" spans="2:8" ht="30.75" customHeight="1">
      <c r="B7" s="213" t="s">
        <v>123</v>
      </c>
      <c r="H7" s="213" t="s">
        <v>128</v>
      </c>
    </row>
    <row r="8" spans="2:12" ht="20.1" customHeight="1">
      <c r="B8" s="534" t="s">
        <v>16</v>
      </c>
      <c r="H8" s="362" t="str">
        <f>+'[2](9) Balance  (2)'!$B$24</f>
        <v>Deuda a corto plazo y documentos</v>
      </c>
      <c r="I8" s="214"/>
      <c r="J8" s="358">
        <v>2703.6060874918853</v>
      </c>
      <c r="K8" s="358">
        <v>5017</v>
      </c>
      <c r="L8" s="517">
        <f>'[1]Consolidated Balance'!L8</f>
        <v>-0.4586796400744765</v>
      </c>
    </row>
    <row r="9" spans="2:12" ht="20.1" customHeight="1">
      <c r="B9" s="534"/>
      <c r="C9" s="211"/>
      <c r="D9" s="212">
        <v>50088.02777311743</v>
      </c>
      <c r="E9" s="212">
        <v>43497</v>
      </c>
      <c r="F9" s="516">
        <f>'[1]Consolidated Balance'!F9</f>
        <v>0.15152833007144006</v>
      </c>
      <c r="H9" s="344" t="str">
        <f>+'[2](9) Balance  (2)'!$B$26</f>
        <v>Proveedores</v>
      </c>
      <c r="I9" s="211"/>
      <c r="J9" s="212">
        <v>19755.363180184388</v>
      </c>
      <c r="K9" s="212">
        <v>17195</v>
      </c>
      <c r="L9" s="519">
        <f>'[1]Consolidated Balance'!L9</f>
        <v>0.14890160978100542</v>
      </c>
    </row>
    <row r="10" spans="2:12" ht="19.5" customHeight="1">
      <c r="B10" s="357" t="s">
        <v>17</v>
      </c>
      <c r="C10" s="214"/>
      <c r="D10" s="358">
        <v>8928.22863568949</v>
      </c>
      <c r="E10" s="358">
        <v>11523</v>
      </c>
      <c r="F10" s="517">
        <f>'[1]Consolidated Balance'!F10</f>
        <v>-0.22518192869135734</v>
      </c>
      <c r="H10" s="362" t="str">
        <f>+'[2](9) Balance  (2)'!$B$27</f>
        <v>Vencimiento CP del pasivo por Arrendamiento a LP</v>
      </c>
      <c r="I10" s="214"/>
      <c r="J10" s="358">
        <v>558.2256944254892</v>
      </c>
      <c r="K10" s="358">
        <v>560</v>
      </c>
      <c r="L10" s="517"/>
    </row>
    <row r="11" spans="2:12" ht="20.1" customHeight="1">
      <c r="B11" s="341" t="s">
        <v>18</v>
      </c>
      <c r="C11" s="342"/>
      <c r="D11" s="343">
        <v>13634.26614914126</v>
      </c>
      <c r="E11" s="343">
        <v>9727</v>
      </c>
      <c r="F11" s="516">
        <f>'[1]Consolidated Balance'!F11</f>
        <v>0.4016928291499189</v>
      </c>
      <c r="H11" s="344" t="str">
        <f>+'[2](9) Balance  (2)'!$B$28</f>
        <v>Otros pasivos corto plazo</v>
      </c>
      <c r="I11" s="211"/>
      <c r="J11" s="212">
        <v>25408.850457555585</v>
      </c>
      <c r="K11" s="212">
        <v>20073</v>
      </c>
      <c r="L11" s="519">
        <f>'[1]Consolidated Balance'!L11</f>
        <v>0.26582227158648863</v>
      </c>
    </row>
    <row r="12" spans="2:12" ht="20.1" customHeight="1">
      <c r="B12" s="357" t="s">
        <v>19</v>
      </c>
      <c r="C12" s="214"/>
      <c r="D12" s="358">
        <v>6608.205969579745</v>
      </c>
      <c r="E12" s="358">
        <v>7693</v>
      </c>
      <c r="F12" s="517">
        <f>'[1]Consolidated Balance'!F12</f>
        <v>-0.14101053300666255</v>
      </c>
      <c r="H12" s="363" t="str">
        <f>+'[2](9) Balance  (2)'!$B$29</f>
        <v>Pasivo circulante</v>
      </c>
      <c r="I12" s="214"/>
      <c r="J12" s="364">
        <v>48426.04541965734</v>
      </c>
      <c r="K12" s="364">
        <v>42845</v>
      </c>
      <c r="L12" s="521">
        <f>'[1]Consolidated Balance'!L12</f>
        <v>0.13328229639985567</v>
      </c>
    </row>
    <row r="13" spans="2:12" ht="20.25" customHeight="1">
      <c r="B13" s="215" t="s">
        <v>20</v>
      </c>
      <c r="C13" s="211"/>
      <c r="D13" s="216">
        <v>79258.72852752793</v>
      </c>
      <c r="E13" s="216">
        <v>72440</v>
      </c>
      <c r="F13" s="518">
        <f>'[1]Consolidated Balance'!F13</f>
        <v>0.09412932809950214</v>
      </c>
      <c r="H13" s="213" t="s">
        <v>125</v>
      </c>
      <c r="L13" s="522"/>
    </row>
    <row r="14" spans="2:12" ht="22.5" customHeight="1">
      <c r="B14" s="359" t="s">
        <v>124</v>
      </c>
      <c r="C14" s="214"/>
      <c r="D14" s="358"/>
      <c r="E14" s="358"/>
      <c r="F14" s="517"/>
      <c r="H14" s="362" t="s">
        <v>129</v>
      </c>
      <c r="I14" s="214"/>
      <c r="J14" s="358">
        <v>82690.01503265477</v>
      </c>
      <c r="K14" s="358">
        <v>82461</v>
      </c>
      <c r="L14" s="517">
        <f>'[1]Consolidated Balance'!L14</f>
        <v>0.002777252672836461</v>
      </c>
    </row>
    <row r="15" spans="2:12" ht="15">
      <c r="B15" s="346" t="s">
        <v>21</v>
      </c>
      <c r="C15" s="342"/>
      <c r="D15" s="343">
        <v>109888.48174025072</v>
      </c>
      <c r="E15" s="343">
        <v>109551</v>
      </c>
      <c r="F15" s="516">
        <f>'[1]Consolidated Balance'!F15</f>
        <v>0.0030805902296713317</v>
      </c>
      <c r="H15" s="344" t="str">
        <f>+'[2](9) Balance  (2)'!$B$31</f>
        <v>Obligaciones por Arrendamiento LP</v>
      </c>
      <c r="I15" s="211"/>
      <c r="J15" s="212">
        <v>838.0840051978312</v>
      </c>
      <c r="K15" s="212">
        <v>746</v>
      </c>
      <c r="L15" s="519"/>
    </row>
    <row r="16" spans="2:12" ht="20.1" customHeight="1">
      <c r="B16" s="357" t="str">
        <f>+'[2](9) Balance  (2)'!$B$14</f>
        <v>Depreciación acumulada</v>
      </c>
      <c r="C16" s="214"/>
      <c r="D16" s="358">
        <v>-50812.69995025079</v>
      </c>
      <c r="E16" s="358">
        <v>-50091</v>
      </c>
      <c r="F16" s="517">
        <f>'[1]Consolidated Balance'!F16</f>
        <v>0.014407776851146803</v>
      </c>
      <c r="H16" s="362" t="str">
        <f>+'[2](9) Balance  (2)'!$B$32</f>
        <v>Otros pasivos de largo plazo</v>
      </c>
      <c r="I16" s="214"/>
      <c r="J16" s="358">
        <v>14391.283821350438</v>
      </c>
      <c r="K16" s="358">
        <v>14557</v>
      </c>
      <c r="L16" s="517">
        <f>'[1]Consolidated Balance'!L16</f>
        <v>-0.01229060499443757</v>
      </c>
    </row>
    <row r="17" spans="2:12" ht="20.1" customHeight="1">
      <c r="B17" s="215" t="str">
        <f>+'[2](9) Balance  (2)'!$B$15</f>
        <v>Total propiedad, planta y equipo, neto</v>
      </c>
      <c r="C17" s="211"/>
      <c r="D17" s="216">
        <v>59075.78178999993</v>
      </c>
      <c r="E17" s="216">
        <v>59460</v>
      </c>
      <c r="F17" s="518">
        <f>'[1]Consolidated Balance'!F17</f>
        <v>-0.0064617929700651056</v>
      </c>
      <c r="H17" s="354" t="str">
        <f>+'[2](9) Balance  (2)'!$B$33</f>
        <v>Total pasivo</v>
      </c>
      <c r="I17" s="214"/>
      <c r="J17" s="345">
        <v>146345.42827886037</v>
      </c>
      <c r="K17" s="345">
        <v>140609</v>
      </c>
      <c r="L17" s="523">
        <f>'[1]Consolidated Balance'!L17</f>
        <v>0.04078990874595778</v>
      </c>
    </row>
    <row r="18" spans="2:12" ht="20.1" customHeight="1">
      <c r="B18" s="357" t="str">
        <f>+'[2](9) Balance  (2)'!$B$16</f>
        <v>Activos por Derechos de Uso</v>
      </c>
      <c r="C18" s="214"/>
      <c r="D18" s="358">
        <v>1373.719058064616</v>
      </c>
      <c r="E18" s="358">
        <v>1278</v>
      </c>
      <c r="F18" s="517">
        <f>'[1]Consolidated Balance'!F18</f>
        <v>0.07489754152160888</v>
      </c>
      <c r="H18" s="365" t="s">
        <v>26</v>
      </c>
      <c r="I18" s="214"/>
      <c r="J18" s="358"/>
      <c r="K18" s="358"/>
      <c r="L18" s="517"/>
    </row>
    <row r="19" spans="2:12" ht="20.1" customHeight="1">
      <c r="B19" s="346" t="str">
        <f>+'[2](9) Balance  (2)'!$B$17</f>
        <v>Inversión en acciones</v>
      </c>
      <c r="C19" s="342"/>
      <c r="D19" s="343">
        <v>7372.105328557721</v>
      </c>
      <c r="E19" s="343">
        <v>7623</v>
      </c>
      <c r="F19" s="516">
        <f>'[1]Consolidated Balance'!F19</f>
        <v>-0.03291285208478012</v>
      </c>
      <c r="H19" s="344" t="str">
        <f>+'[2](9) Balance  (2)'!$B$35</f>
        <v>Participación no controladora</v>
      </c>
      <c r="I19" s="214"/>
      <c r="J19" s="212">
        <v>5916.880577734884</v>
      </c>
      <c r="K19" s="212">
        <v>5583</v>
      </c>
      <c r="L19" s="519">
        <f>'[1]Consolidated Balance'!L19</f>
        <v>0.05980307679292207</v>
      </c>
    </row>
    <row r="20" spans="2:12" ht="20.1" customHeight="1">
      <c r="B20" s="357" t="str">
        <f>+'[2](9) Balance  (2)'!$B$18</f>
        <v>Activos intangibles</v>
      </c>
      <c r="C20" s="214"/>
      <c r="D20" s="358">
        <v>102541.6450571072</v>
      </c>
      <c r="E20" s="358">
        <v>103971</v>
      </c>
      <c r="F20" s="517">
        <f>'[1]Consolidated Balance'!F20</f>
        <v>-0.013747631001844729</v>
      </c>
      <c r="H20" s="362" t="str">
        <f>+'[2](9) Balance  (2)'!$B$36</f>
        <v>Total participación controladora</v>
      </c>
      <c r="I20" s="214"/>
      <c r="J20" s="358">
        <v>116827.79396650493</v>
      </c>
      <c r="K20" s="358">
        <v>116874</v>
      </c>
      <c r="L20" s="517">
        <f>'[1]Consolidated Balance'!L20</f>
        <v>-0.0003953491238005702</v>
      </c>
    </row>
    <row r="21" spans="2:12" ht="20.1" customHeight="1">
      <c r="B21" s="331" t="str">
        <f>+'[2](9) Balance  (2)'!$B$19</f>
        <v>Otros activos no circulantes</v>
      </c>
      <c r="C21" s="211"/>
      <c r="D21" s="212">
        <v>19468.122542587585</v>
      </c>
      <c r="E21" s="212">
        <v>18294</v>
      </c>
      <c r="F21" s="519">
        <f>'[1]Consolidated Balance'!F21</f>
        <v>0.06412608191689007</v>
      </c>
      <c r="H21" s="355" t="str">
        <f>+'[2](9) Balance  (2)'!$B$37</f>
        <v>Total capital</v>
      </c>
      <c r="I21" s="214"/>
      <c r="J21" s="345">
        <v>122744.67454423982</v>
      </c>
      <c r="K21" s="345">
        <v>122457</v>
      </c>
      <c r="L21" s="523">
        <f>'[1]Consolidated Balance'!L21</f>
        <v>0.0023491882394621744</v>
      </c>
    </row>
    <row r="22" spans="2:12" ht="25.5" customHeight="1" thickBot="1">
      <c r="B22" s="360" t="str">
        <f>+'[2](9) Balance  (2)'!$B$20</f>
        <v xml:space="preserve">Total activos  </v>
      </c>
      <c r="C22" s="342"/>
      <c r="D22" s="361">
        <v>269090.102303845</v>
      </c>
      <c r="E22" s="361">
        <v>263066</v>
      </c>
      <c r="F22" s="520">
        <f>'[1]Consolidated Balance'!F22</f>
        <v>0.022895783962370686</v>
      </c>
      <c r="H22" s="360" t="str">
        <f>+'[2](9) Balance  (2)'!$B$38</f>
        <v>Total Pasivo y Capital</v>
      </c>
      <c r="I22" s="342"/>
      <c r="J22" s="361">
        <v>269090.10282310017</v>
      </c>
      <c r="K22" s="361">
        <v>263066</v>
      </c>
      <c r="L22" s="520">
        <f>'[1]Consolidated Balance'!L22</f>
        <v>0.02289578593622954</v>
      </c>
    </row>
    <row r="23" ht="25.5" customHeight="1"/>
    <row r="24" ht="25.5" customHeight="1"/>
    <row r="25" spans="2:10" ht="20.1" customHeight="1">
      <c r="B25" s="219"/>
      <c r="C25" s="220"/>
      <c r="D25" s="532" t="s">
        <v>180</v>
      </c>
      <c r="E25" s="532"/>
      <c r="F25" s="532"/>
      <c r="G25" s="221"/>
      <c r="H25" s="222"/>
      <c r="I25" s="223"/>
      <c r="J25" s="27"/>
    </row>
    <row r="26" spans="2:12" ht="45.75" customHeight="1">
      <c r="B26" s="205" t="s">
        <v>27</v>
      </c>
      <c r="C26" s="206"/>
      <c r="D26" s="258" t="s">
        <v>130</v>
      </c>
      <c r="E26" s="258" t="s">
        <v>131</v>
      </c>
      <c r="F26" s="258" t="s">
        <v>28</v>
      </c>
      <c r="G26" s="224"/>
      <c r="H26" s="533" t="s">
        <v>37</v>
      </c>
      <c r="I26" s="533"/>
      <c r="J26" s="533"/>
      <c r="K26" s="533"/>
      <c r="L26" s="533"/>
    </row>
    <row r="27" spans="2:9" ht="20.1" customHeight="1">
      <c r="B27" s="225" t="s">
        <v>29</v>
      </c>
      <c r="C27" s="220"/>
      <c r="D27" s="226"/>
      <c r="E27" s="227"/>
      <c r="F27" s="228"/>
      <c r="G27" s="228"/>
      <c r="H27" s="229"/>
      <c r="I27" s="230"/>
    </row>
    <row r="28" spans="2:9" ht="20.1" customHeight="1">
      <c r="B28" s="366" t="s">
        <v>30</v>
      </c>
      <c r="C28" s="220"/>
      <c r="D28" s="495">
        <v>0.5337557981155054</v>
      </c>
      <c r="E28" s="495">
        <v>0.09513784193778407</v>
      </c>
      <c r="F28" s="495">
        <v>0.07408943248919425</v>
      </c>
      <c r="G28" s="228"/>
      <c r="H28" s="229"/>
      <c r="I28" s="231"/>
    </row>
    <row r="29" spans="2:9" ht="20.1" customHeight="1">
      <c r="B29" s="232" t="s">
        <v>31</v>
      </c>
      <c r="C29" s="220"/>
      <c r="D29" s="496">
        <v>0.2744587411700087</v>
      </c>
      <c r="E29" s="496">
        <v>0</v>
      </c>
      <c r="F29" s="496">
        <v>0.028825164194920875</v>
      </c>
      <c r="G29" s="228"/>
      <c r="H29" s="229"/>
      <c r="I29" s="231"/>
    </row>
    <row r="30" spans="2:9" ht="20.1" customHeight="1">
      <c r="B30" s="366" t="s">
        <v>32</v>
      </c>
      <c r="C30" s="220"/>
      <c r="D30" s="495">
        <v>0.017772032871177228</v>
      </c>
      <c r="E30" s="495">
        <v>0</v>
      </c>
      <c r="F30" s="495">
        <v>0.04039728328257763</v>
      </c>
      <c r="G30" s="228"/>
      <c r="H30" s="229"/>
      <c r="I30" s="231"/>
    </row>
    <row r="31" spans="2:9" ht="20.1" customHeight="1">
      <c r="B31" s="232" t="s">
        <v>33</v>
      </c>
      <c r="C31" s="220"/>
      <c r="D31" s="496">
        <v>0.15001886103774512</v>
      </c>
      <c r="E31" s="496">
        <v>0.5549200003361221</v>
      </c>
      <c r="F31" s="496">
        <v>0.07498088955169573</v>
      </c>
      <c r="G31" s="228"/>
      <c r="H31" s="229"/>
      <c r="I31" s="231"/>
    </row>
    <row r="32" spans="2:9" ht="20.1" customHeight="1">
      <c r="B32" s="366" t="s">
        <v>34</v>
      </c>
      <c r="C32" s="220"/>
      <c r="D32" s="495">
        <v>0.017025895937844076</v>
      </c>
      <c r="E32" s="495">
        <v>0</v>
      </c>
      <c r="F32" s="495">
        <v>0.06563838655462186</v>
      </c>
      <c r="G32" s="228"/>
      <c r="H32" s="229"/>
      <c r="I32" s="231"/>
    </row>
    <row r="33" spans="2:9" ht="20.1" customHeight="1">
      <c r="B33" s="232" t="s">
        <v>35</v>
      </c>
      <c r="C33" s="220"/>
      <c r="D33" s="496">
        <v>0.00696867086771938</v>
      </c>
      <c r="E33" s="496">
        <v>0</v>
      </c>
      <c r="F33" s="496">
        <v>0.4748214285714286</v>
      </c>
      <c r="G33" s="228"/>
      <c r="H33" s="229"/>
      <c r="I33" s="231"/>
    </row>
    <row r="34" spans="2:9" ht="20.1" customHeight="1" thickBot="1">
      <c r="B34" s="233" t="s">
        <v>36</v>
      </c>
      <c r="C34" s="220"/>
      <c r="D34" s="497">
        <v>0.9999999999999999</v>
      </c>
      <c r="E34" s="498">
        <v>0.06239764534514296</v>
      </c>
      <c r="F34" s="498">
        <v>0.06384989854135971</v>
      </c>
      <c r="G34" s="228"/>
      <c r="H34" s="229"/>
      <c r="I34" s="234"/>
    </row>
    <row r="35" spans="2:9" ht="18" customHeight="1">
      <c r="B35" s="235" t="s">
        <v>107</v>
      </c>
      <c r="C35" s="229"/>
      <c r="D35" s="228"/>
      <c r="E35" s="228"/>
      <c r="F35" s="228"/>
      <c r="G35" s="228"/>
      <c r="H35" s="229"/>
      <c r="I35" s="234"/>
    </row>
    <row r="36" spans="2:9" ht="18" customHeight="1">
      <c r="B36" s="235" t="s">
        <v>164</v>
      </c>
      <c r="C36" s="229"/>
      <c r="D36" s="228"/>
      <c r="E36" s="228"/>
      <c r="F36" s="228"/>
      <c r="G36" s="228"/>
      <c r="H36" s="229"/>
      <c r="I36" s="234"/>
    </row>
    <row r="37" spans="2:9" ht="11.1" customHeight="1">
      <c r="B37" s="234"/>
      <c r="C37" s="229"/>
      <c r="D37" s="236"/>
      <c r="E37" s="236"/>
      <c r="F37" s="236"/>
      <c r="G37" s="237"/>
      <c r="H37" s="238"/>
      <c r="I37" s="239"/>
    </row>
    <row r="38" spans="4:9" ht="11.1" customHeight="1">
      <c r="D38" s="202"/>
      <c r="G38" s="218"/>
      <c r="I38" s="28"/>
    </row>
    <row r="39" spans="2:9" ht="35.1" customHeight="1">
      <c r="B39" s="205" t="s">
        <v>38</v>
      </c>
      <c r="C39" s="240"/>
      <c r="D39" s="207" t="s">
        <v>181</v>
      </c>
      <c r="E39" s="207" t="s">
        <v>182</v>
      </c>
      <c r="F39" s="207" t="s">
        <v>8</v>
      </c>
      <c r="G39" s="218"/>
      <c r="I39" s="28"/>
    </row>
    <row r="40" spans="2:9" ht="20.1" customHeight="1">
      <c r="B40" s="366" t="s">
        <v>108</v>
      </c>
      <c r="C40" s="241"/>
      <c r="D40" s="367">
        <v>32542.27367881311</v>
      </c>
      <c r="E40" s="367">
        <v>42194.34633648672</v>
      </c>
      <c r="F40" s="368">
        <v>-0.22875274760038578</v>
      </c>
      <c r="G40" s="218"/>
      <c r="I40" s="28"/>
    </row>
    <row r="41" spans="2:9" ht="31.5" customHeight="1">
      <c r="B41" s="232" t="s">
        <v>109</v>
      </c>
      <c r="C41" s="232"/>
      <c r="D41" s="310">
        <v>0.8532730112016448</v>
      </c>
      <c r="E41" s="310">
        <v>1.1298469399082982</v>
      </c>
      <c r="F41" s="509"/>
      <c r="G41" s="218"/>
      <c r="I41" s="28"/>
    </row>
    <row r="42" spans="2:9" ht="20.1" customHeight="1">
      <c r="B42" s="366" t="s">
        <v>110</v>
      </c>
      <c r="C42" s="241"/>
      <c r="D42" s="369">
        <v>7.027133433344204</v>
      </c>
      <c r="E42" s="369">
        <v>5.455458224167429</v>
      </c>
      <c r="F42" s="510"/>
      <c r="G42" s="218"/>
      <c r="I42" s="28"/>
    </row>
    <row r="43" spans="1:11" s="31" customFormat="1" ht="18.75" thickBot="1">
      <c r="A43" s="30"/>
      <c r="B43" s="242" t="s">
        <v>111</v>
      </c>
      <c r="C43" s="242"/>
      <c r="D43" s="500">
        <v>0.4154831171841132</v>
      </c>
      <c r="E43" s="500">
        <v>0.4268931596656635</v>
      </c>
      <c r="F43" s="511"/>
      <c r="G43" s="243"/>
      <c r="H43" s="244"/>
      <c r="K43" s="30"/>
    </row>
    <row r="44" spans="2:9" ht="18" customHeight="1">
      <c r="B44" s="235" t="s">
        <v>112</v>
      </c>
      <c r="C44" s="241"/>
      <c r="D44" s="245"/>
      <c r="E44" s="245"/>
      <c r="F44" s="241"/>
      <c r="G44" s="218"/>
      <c r="I44" s="28"/>
    </row>
    <row r="45" spans="2:9" ht="18" customHeight="1">
      <c r="B45" s="235" t="s">
        <v>113</v>
      </c>
      <c r="D45" s="202"/>
      <c r="G45" s="218"/>
      <c r="I45" s="28"/>
    </row>
    <row r="46" spans="2:9" ht="18" customHeight="1">
      <c r="B46" s="235" t="s">
        <v>114</v>
      </c>
      <c r="D46" s="202"/>
      <c r="G46" s="218"/>
      <c r="I46" s="28"/>
    </row>
    <row r="47" spans="2:9" ht="15">
      <c r="B47" s="234"/>
      <c r="D47" s="202"/>
      <c r="G47" s="218"/>
      <c r="I47" s="28"/>
    </row>
    <row r="48" spans="2:9" ht="78.75">
      <c r="B48" s="205" t="s">
        <v>14</v>
      </c>
      <c r="C48" s="246"/>
      <c r="D48" s="247">
        <v>2021</v>
      </c>
      <c r="E48" s="247">
        <v>2022</v>
      </c>
      <c r="F48" s="247">
        <v>2023</v>
      </c>
      <c r="G48" s="247">
        <v>2024</v>
      </c>
      <c r="H48" s="247">
        <v>2025</v>
      </c>
      <c r="I48" s="247" t="s">
        <v>190</v>
      </c>
    </row>
    <row r="49" spans="2:9" ht="16.5" thickBot="1">
      <c r="B49" s="248" t="s">
        <v>15</v>
      </c>
      <c r="C49" s="249"/>
      <c r="D49" s="499">
        <v>0.05076031924947934</v>
      </c>
      <c r="E49" s="499">
        <v>0.08715283842138193</v>
      </c>
      <c r="F49" s="499">
        <v>0.017839118558024048</v>
      </c>
      <c r="G49" s="499">
        <v>0.0726043128634935</v>
      </c>
      <c r="H49" s="499">
        <v>0.00344386303896229</v>
      </c>
      <c r="I49" s="499">
        <v>0.7681995478686588</v>
      </c>
    </row>
    <row r="50" spans="6:7" ht="15">
      <c r="F50" s="250"/>
      <c r="G50" s="251"/>
    </row>
    <row r="51" spans="4:7" ht="15">
      <c r="D51" s="252"/>
      <c r="E51" s="252"/>
      <c r="G51" s="253"/>
    </row>
    <row r="52" spans="5:7" ht="15">
      <c r="E52" s="252"/>
      <c r="G52" s="254"/>
    </row>
    <row r="53" ht="15">
      <c r="G53" s="255"/>
    </row>
    <row r="54" spans="5:7" ht="15">
      <c r="E54" s="256"/>
      <c r="G54" s="253"/>
    </row>
    <row r="59" ht="15">
      <c r="D59" s="257"/>
    </row>
  </sheetData>
  <mergeCells count="6">
    <mergeCell ref="B2:L2"/>
    <mergeCell ref="B3:L3"/>
    <mergeCell ref="B4:L4"/>
    <mergeCell ref="D25:F25"/>
    <mergeCell ref="H26:L26"/>
    <mergeCell ref="B8:B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  <oleObjects>
    <mc:AlternateContent xmlns:mc="http://schemas.openxmlformats.org/markup-compatibility/2006">
      <mc:Choice Requires="x14">
        <oleObject progId="Word.Picture.8" shapeId="3073" r:id="rId1">
          <objectPr r:id="rId6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7"/>
  <sheetViews>
    <sheetView showGridLines="0" workbookViewId="0" topLeftCell="A1">
      <selection activeCell="A1" sqref="A1:O1"/>
    </sheetView>
  </sheetViews>
  <sheetFormatPr defaultColWidth="9.8515625" defaultRowHeight="15"/>
  <cols>
    <col min="1" max="1" width="42.28125" style="110" customWidth="1"/>
    <col min="2" max="2" width="1.7109375" style="112" customWidth="1"/>
    <col min="3" max="5" width="8.7109375" style="113" customWidth="1"/>
    <col min="6" max="6" width="8.7109375" style="114" customWidth="1"/>
    <col min="7" max="7" width="8.7109375" style="113" customWidth="1"/>
    <col min="8" max="8" width="10.00390625" style="113" customWidth="1"/>
    <col min="9" max="9" width="2.7109375" style="115" customWidth="1"/>
    <col min="10" max="14" width="8.7109375" style="110" customWidth="1"/>
    <col min="15" max="15" width="10.28125" style="110" customWidth="1"/>
    <col min="16" max="16384" width="9.8515625" style="110" customWidth="1"/>
  </cols>
  <sheetData>
    <row r="1" spans="1:15" s="32" customFormat="1" ht="15" customHeight="1">
      <c r="A1" s="524" t="s">
        <v>11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s="32" customFormat="1" ht="15" customHeight="1">
      <c r="A2" s="536" t="s">
        <v>41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s="32" customFormat="1" ht="11.1" customHeight="1">
      <c r="A3" s="537" t="s">
        <v>42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1:12" s="32" customFormat="1" ht="10.5" customHeight="1">
      <c r="A4" s="33"/>
      <c r="B4" s="34"/>
      <c r="C4" s="35"/>
      <c r="D4" s="35"/>
      <c r="E4" s="35"/>
      <c r="F4" s="36"/>
      <c r="G4" s="35"/>
      <c r="H4" s="35"/>
      <c r="I4" s="37"/>
      <c r="J4" s="38"/>
      <c r="K4" s="38"/>
      <c r="L4" s="39"/>
    </row>
    <row r="5" spans="1:15" s="32" customFormat="1" ht="15" customHeight="1">
      <c r="A5" s="40"/>
      <c r="B5" s="41"/>
      <c r="C5" s="538" t="s">
        <v>166</v>
      </c>
      <c r="D5" s="538"/>
      <c r="E5" s="538"/>
      <c r="F5" s="538"/>
      <c r="G5" s="538"/>
      <c r="H5" s="538"/>
      <c r="I5" s="42"/>
      <c r="J5" s="538" t="s">
        <v>168</v>
      </c>
      <c r="K5" s="538"/>
      <c r="L5" s="538"/>
      <c r="M5" s="538"/>
      <c r="N5" s="538"/>
      <c r="O5" s="538"/>
    </row>
    <row r="6" spans="1:15" s="32" customFormat="1" ht="30.95" customHeight="1">
      <c r="A6" s="43"/>
      <c r="B6" s="44"/>
      <c r="C6" s="265">
        <v>2021</v>
      </c>
      <c r="D6" s="265" t="s">
        <v>132</v>
      </c>
      <c r="E6" s="265">
        <v>2020</v>
      </c>
      <c r="F6" s="265" t="s">
        <v>132</v>
      </c>
      <c r="G6" s="46" t="s">
        <v>135</v>
      </c>
      <c r="H6" s="46" t="s">
        <v>151</v>
      </c>
      <c r="I6" s="47"/>
      <c r="J6" s="265">
        <v>2021</v>
      </c>
      <c r="K6" s="265" t="s">
        <v>132</v>
      </c>
      <c r="L6" s="265">
        <v>2020</v>
      </c>
      <c r="M6" s="265" t="s">
        <v>132</v>
      </c>
      <c r="N6" s="46" t="s">
        <v>135</v>
      </c>
      <c r="O6" s="46" t="s">
        <v>150</v>
      </c>
    </row>
    <row r="7" spans="1:15" s="32" customFormat="1" ht="15" customHeight="1">
      <c r="A7" s="492" t="s">
        <v>93</v>
      </c>
      <c r="B7" s="48"/>
      <c r="C7" s="490">
        <v>4891.594667995629</v>
      </c>
      <c r="D7" s="490"/>
      <c r="E7" s="490">
        <v>4185.2231737866705</v>
      </c>
      <c r="F7" s="490"/>
      <c r="G7" s="491">
        <f>+C7/E7-1</f>
        <v>0.16877749760948912</v>
      </c>
      <c r="H7" s="491">
        <v>0.16877749760948912</v>
      </c>
      <c r="I7" s="49"/>
      <c r="J7" s="490">
        <v>13926.946345178565</v>
      </c>
      <c r="K7" s="490"/>
      <c r="L7" s="490">
        <v>12473.099220438027</v>
      </c>
      <c r="M7" s="490"/>
      <c r="N7" s="491">
        <f>+J7/L7-1</f>
        <v>0.11655861138010581</v>
      </c>
      <c r="O7" s="491">
        <v>0.11655861138010581</v>
      </c>
    </row>
    <row r="8" spans="1:15" s="32" customFormat="1" ht="15" customHeight="1">
      <c r="A8" s="370" t="s">
        <v>94</v>
      </c>
      <c r="B8" s="50"/>
      <c r="C8" s="371">
        <v>854.4690642417788</v>
      </c>
      <c r="D8" s="371"/>
      <c r="E8" s="371">
        <v>807.9223302578891</v>
      </c>
      <c r="F8" s="371"/>
      <c r="G8" s="412">
        <f>+C8/E8-1</f>
        <v>0.057612882130676946</v>
      </c>
      <c r="H8" s="412">
        <v>0.057612882130676946</v>
      </c>
      <c r="I8" s="49"/>
      <c r="J8" s="371">
        <v>2506.5398922831187</v>
      </c>
      <c r="K8" s="371"/>
      <c r="L8" s="371">
        <v>2382.2405365302056</v>
      </c>
      <c r="M8" s="371"/>
      <c r="N8" s="412">
        <f aca="true" t="shared" si="0" ref="N8:N15">+J8/L8-1</f>
        <v>0.052177500066369564</v>
      </c>
      <c r="O8" s="412">
        <v>0.052177500066369564</v>
      </c>
    </row>
    <row r="9" spans="1:15" s="32" customFormat="1" ht="15" customHeight="1">
      <c r="A9" s="117" t="s">
        <v>43</v>
      </c>
      <c r="B9" s="116"/>
      <c r="C9" s="353">
        <v>52.937723487224844</v>
      </c>
      <c r="D9" s="353"/>
      <c r="E9" s="353">
        <v>51.1666822417505</v>
      </c>
      <c r="F9" s="260"/>
      <c r="G9" s="413">
        <f>+C9/E9-1</f>
        <v>0.03461317341442216</v>
      </c>
      <c r="H9" s="413"/>
      <c r="I9" s="51"/>
      <c r="J9" s="353">
        <v>51.99364448921185</v>
      </c>
      <c r="K9" s="353"/>
      <c r="L9" s="353">
        <v>51.14747778420428</v>
      </c>
      <c r="M9" s="260"/>
      <c r="N9" s="413">
        <f t="shared" si="0"/>
        <v>0.016543664353844134</v>
      </c>
      <c r="O9" s="413"/>
    </row>
    <row r="10" spans="1:15" s="32" customFormat="1" ht="15" customHeight="1">
      <c r="A10" s="374" t="s">
        <v>44</v>
      </c>
      <c r="B10" s="50"/>
      <c r="C10" s="372">
        <v>47916.2900891011</v>
      </c>
      <c r="D10" s="373"/>
      <c r="E10" s="372">
        <v>45247.54240673798</v>
      </c>
      <c r="F10" s="371"/>
      <c r="G10" s="412">
        <f aca="true" t="shared" si="1" ref="G10:G32">+C10/E10-1</f>
        <v>0.05898105268068021</v>
      </c>
      <c r="H10" s="412"/>
      <c r="I10" s="49"/>
      <c r="J10" s="372">
        <v>140369.60278593408</v>
      </c>
      <c r="K10" s="373"/>
      <c r="L10" s="372">
        <v>133008.4692679952</v>
      </c>
      <c r="M10" s="371"/>
      <c r="N10" s="412"/>
      <c r="O10" s="412"/>
    </row>
    <row r="11" spans="1:15" s="32" customFormat="1" ht="15" customHeight="1">
      <c r="A11" s="55" t="s">
        <v>45</v>
      </c>
      <c r="B11" s="116"/>
      <c r="C11" s="198">
        <v>399.30654973836255</v>
      </c>
      <c r="D11" s="414"/>
      <c r="E11" s="198">
        <v>1486.4684392238396</v>
      </c>
      <c r="F11" s="118"/>
      <c r="G11" s="413">
        <f t="shared" si="1"/>
        <v>-0.7313723324345449</v>
      </c>
      <c r="H11" s="118">
        <v>0</v>
      </c>
      <c r="I11" s="49"/>
      <c r="J11" s="198">
        <v>721.0647268241469</v>
      </c>
      <c r="K11" s="414"/>
      <c r="L11" s="198">
        <v>2006.240589015941</v>
      </c>
      <c r="M11" s="118"/>
      <c r="N11" s="413">
        <f t="shared" si="0"/>
        <v>-0.6405891044314738</v>
      </c>
      <c r="O11" s="118">
        <v>0</v>
      </c>
    </row>
    <row r="12" spans="1:15" s="32" customFormat="1" ht="15" customHeight="1">
      <c r="A12" s="375" t="s">
        <v>95</v>
      </c>
      <c r="B12" s="50"/>
      <c r="C12" s="376">
        <v>48315.596638839466</v>
      </c>
      <c r="D12" s="415">
        <f>+C12/$C$12</f>
        <v>1</v>
      </c>
      <c r="E12" s="376">
        <v>46734.010845961835</v>
      </c>
      <c r="F12" s="415">
        <f aca="true" t="shared" si="2" ref="F12:F20">+E12/$E$12</f>
        <v>1</v>
      </c>
      <c r="G12" s="415">
        <f t="shared" si="1"/>
        <v>0.03384228668261824</v>
      </c>
      <c r="H12" s="415">
        <v>0.08814255382246894</v>
      </c>
      <c r="I12" s="49"/>
      <c r="J12" s="376">
        <v>141090.6675127582</v>
      </c>
      <c r="K12" s="415">
        <f aca="true" t="shared" si="3" ref="K12:K20">+J12/$J$12</f>
        <v>1</v>
      </c>
      <c r="L12" s="376">
        <v>135014.70985701116</v>
      </c>
      <c r="M12" s="415">
        <f aca="true" t="shared" si="4" ref="M12:M20">+L12/$L$12</f>
        <v>1</v>
      </c>
      <c r="N12" s="415">
        <f t="shared" si="0"/>
        <v>0.04500219022195329</v>
      </c>
      <c r="O12" s="415">
        <v>0.11085796068688425</v>
      </c>
    </row>
    <row r="13" spans="1:16" s="32" customFormat="1" ht="15" customHeight="1">
      <c r="A13" s="55" t="s">
        <v>46</v>
      </c>
      <c r="B13" s="116"/>
      <c r="C13" s="350">
        <v>26498.929342150153</v>
      </c>
      <c r="D13" s="411">
        <f aca="true" t="shared" si="5" ref="D13:D20">+C13/$C$12</f>
        <v>0.5484549749065596</v>
      </c>
      <c r="E13" s="350">
        <v>25366.796084115576</v>
      </c>
      <c r="F13" s="411">
        <f t="shared" si="2"/>
        <v>0.5427909059148827</v>
      </c>
      <c r="G13" s="411">
        <f t="shared" si="1"/>
        <v>0.044630518346915116</v>
      </c>
      <c r="H13" s="411"/>
      <c r="I13" s="49"/>
      <c r="J13" s="350">
        <v>76667.6300476299</v>
      </c>
      <c r="K13" s="411">
        <f t="shared" si="3"/>
        <v>0.543392638217529</v>
      </c>
      <c r="L13" s="350">
        <v>73926.72010087417</v>
      </c>
      <c r="M13" s="411">
        <f t="shared" si="4"/>
        <v>0.547545672461668</v>
      </c>
      <c r="N13" s="411">
        <f t="shared" si="0"/>
        <v>0.037076038853282034</v>
      </c>
      <c r="O13" s="411"/>
      <c r="P13" s="53"/>
    </row>
    <row r="14" spans="1:15" s="53" customFormat="1" ht="15" customHeight="1">
      <c r="A14" s="375" t="s">
        <v>2</v>
      </c>
      <c r="B14" s="52"/>
      <c r="C14" s="376">
        <v>21816.667296689317</v>
      </c>
      <c r="D14" s="415">
        <f t="shared" si="5"/>
        <v>0.4515450250934405</v>
      </c>
      <c r="E14" s="376">
        <v>21367.214761846248</v>
      </c>
      <c r="F14" s="415">
        <f t="shared" si="2"/>
        <v>0.4572090940851171</v>
      </c>
      <c r="G14" s="415">
        <f t="shared" si="1"/>
        <v>0.021034680460348065</v>
      </c>
      <c r="H14" s="415">
        <v>0.06781223744359544</v>
      </c>
      <c r="I14" s="49"/>
      <c r="J14" s="376">
        <v>64423.037465128335</v>
      </c>
      <c r="K14" s="415">
        <f t="shared" si="3"/>
        <v>0.4566073617824712</v>
      </c>
      <c r="L14" s="376">
        <v>61087.98975613699</v>
      </c>
      <c r="M14" s="415">
        <f t="shared" si="4"/>
        <v>0.452454327538332</v>
      </c>
      <c r="N14" s="415">
        <f t="shared" si="0"/>
        <v>0.05459416363682679</v>
      </c>
      <c r="O14" s="415">
        <v>0.11306597736340507</v>
      </c>
    </row>
    <row r="15" spans="1:16" s="32" customFormat="1" ht="15" customHeight="1">
      <c r="A15" s="51" t="s">
        <v>47</v>
      </c>
      <c r="B15" s="116"/>
      <c r="C15" s="198">
        <v>15530.313303453604</v>
      </c>
      <c r="D15" s="411">
        <f t="shared" si="5"/>
        <v>0.32143478263433567</v>
      </c>
      <c r="E15" s="198">
        <v>14216.264717364258</v>
      </c>
      <c r="F15" s="411">
        <f t="shared" si="2"/>
        <v>0.3041952629364926</v>
      </c>
      <c r="G15" s="411">
        <f t="shared" si="1"/>
        <v>0.09243276009656176</v>
      </c>
      <c r="H15" s="411"/>
      <c r="I15" s="416"/>
      <c r="J15" s="198">
        <v>44635.864360886124</v>
      </c>
      <c r="K15" s="411">
        <f t="shared" si="3"/>
        <v>0.31636298238400423</v>
      </c>
      <c r="L15" s="198">
        <v>42319.50153884612</v>
      </c>
      <c r="M15" s="411">
        <f t="shared" si="4"/>
        <v>0.31344363576135564</v>
      </c>
      <c r="N15" s="411">
        <f t="shared" si="0"/>
        <v>0.054735115911366705</v>
      </c>
      <c r="O15" s="411"/>
      <c r="P15" s="53"/>
    </row>
    <row r="16" spans="1:15" s="54" customFormat="1" ht="15" customHeight="1">
      <c r="A16" s="374" t="s">
        <v>48</v>
      </c>
      <c r="B16" s="50"/>
      <c r="C16" s="356">
        <v>-136.33676177788016</v>
      </c>
      <c r="D16" s="412">
        <f t="shared" si="5"/>
        <v>-0.0028217960919949213</v>
      </c>
      <c r="E16" s="356">
        <v>3.4171597884242075</v>
      </c>
      <c r="F16" s="412">
        <f t="shared" si="2"/>
        <v>7.311933486058741E-05</v>
      </c>
      <c r="G16" s="412" t="s">
        <v>13</v>
      </c>
      <c r="H16" s="412"/>
      <c r="I16" s="49"/>
      <c r="J16" s="356">
        <v>231.7943203011397</v>
      </c>
      <c r="K16" s="412">
        <f t="shared" si="3"/>
        <v>0.0016428749284936196</v>
      </c>
      <c r="L16" s="356">
        <v>525.5392262959783</v>
      </c>
      <c r="M16" s="412">
        <f t="shared" si="4"/>
        <v>0.003892459028001886</v>
      </c>
      <c r="N16" s="412">
        <f>+J16/L16-1</f>
        <v>-0.5589400206434914</v>
      </c>
      <c r="O16" s="412"/>
    </row>
    <row r="17" spans="1:15" s="32" customFormat="1" ht="25.5" customHeight="1">
      <c r="A17" s="55" t="s">
        <v>96</v>
      </c>
      <c r="B17" s="50"/>
      <c r="C17" s="348">
        <v>-53.384536092597</v>
      </c>
      <c r="D17" s="417">
        <f t="shared" si="5"/>
        <v>-0.0011049131089417774</v>
      </c>
      <c r="E17" s="348">
        <v>28.397051923238237</v>
      </c>
      <c r="F17" s="417">
        <f t="shared" si="2"/>
        <v>0.0006076313889864206</v>
      </c>
      <c r="G17" s="413" t="s">
        <v>13</v>
      </c>
      <c r="H17" s="411"/>
      <c r="I17" s="42"/>
      <c r="J17" s="348">
        <v>-64.4770157338456</v>
      </c>
      <c r="K17" s="417">
        <f t="shared" si="3"/>
        <v>-0.00045698994037302455</v>
      </c>
      <c r="L17" s="348">
        <v>269.83421055662296</v>
      </c>
      <c r="M17" s="417">
        <f t="shared" si="4"/>
        <v>0.001998554163782553</v>
      </c>
      <c r="N17" s="413" t="s">
        <v>13</v>
      </c>
      <c r="O17" s="411"/>
    </row>
    <row r="18" spans="1:15" s="53" customFormat="1" ht="15" customHeight="1">
      <c r="A18" s="377" t="s">
        <v>152</v>
      </c>
      <c r="B18" s="56"/>
      <c r="C18" s="376">
        <v>6476.07529110619</v>
      </c>
      <c r="D18" s="415">
        <f t="shared" si="5"/>
        <v>0.1340369516600415</v>
      </c>
      <c r="E18" s="376">
        <v>7119.135832770328</v>
      </c>
      <c r="F18" s="415">
        <f t="shared" si="2"/>
        <v>0.1523330804247775</v>
      </c>
      <c r="G18" s="415">
        <f t="shared" si="1"/>
        <v>-0.09032845513412524</v>
      </c>
      <c r="H18" s="415">
        <v>-0.0699895660371811</v>
      </c>
      <c r="I18" s="57"/>
      <c r="J18" s="376">
        <v>19619.8557996749</v>
      </c>
      <c r="K18" s="415">
        <f t="shared" si="3"/>
        <v>0.1390584944103462</v>
      </c>
      <c r="L18" s="376">
        <v>17973.11478043826</v>
      </c>
      <c r="M18" s="415">
        <f t="shared" si="4"/>
        <v>0.13311967858519186</v>
      </c>
      <c r="N18" s="415">
        <f aca="true" t="shared" si="6" ref="N18">+J18/L18-1</f>
        <v>0.09162246162412169</v>
      </c>
      <c r="O18" s="415">
        <v>0.13251734869826404</v>
      </c>
    </row>
    <row r="19" spans="1:15" s="53" customFormat="1" ht="15" customHeight="1">
      <c r="A19" s="55" t="s">
        <v>49</v>
      </c>
      <c r="B19" s="50"/>
      <c r="C19" s="198">
        <v>296.40873533985587</v>
      </c>
      <c r="D19" s="418">
        <f t="shared" si="5"/>
        <v>0.006134845804668833</v>
      </c>
      <c r="E19" s="198">
        <v>1813.4627893201368</v>
      </c>
      <c r="F19" s="418">
        <f t="shared" si="2"/>
        <v>0.038803919383196564</v>
      </c>
      <c r="G19" s="411">
        <f>+C19/E19-1</f>
        <v>-0.8365509691814637</v>
      </c>
      <c r="H19" s="411"/>
      <c r="I19" s="58"/>
      <c r="J19" s="198">
        <v>216.79899224876962</v>
      </c>
      <c r="K19" s="418">
        <f t="shared" si="3"/>
        <v>0.0015365934265578938</v>
      </c>
      <c r="L19" s="198">
        <v>2803.822805951814</v>
      </c>
      <c r="M19" s="418">
        <f t="shared" si="4"/>
        <v>0.020766795032343025</v>
      </c>
      <c r="N19" s="411">
        <f>+J19/L19-1</f>
        <v>-0.922677356147985</v>
      </c>
      <c r="O19" s="411"/>
    </row>
    <row r="20" spans="1:15" s="53" customFormat="1" ht="28.5" customHeight="1">
      <c r="A20" s="374" t="s">
        <v>153</v>
      </c>
      <c r="B20" s="50"/>
      <c r="C20" s="356">
        <v>-19.9901747908536</v>
      </c>
      <c r="D20" s="412">
        <f t="shared" si="5"/>
        <v>-0.00041374165241672906</v>
      </c>
      <c r="E20" s="356">
        <v>-14.5307217738626</v>
      </c>
      <c r="F20" s="412">
        <f t="shared" si="2"/>
        <v>-0.00031092391838048636</v>
      </c>
      <c r="G20" s="412" t="s">
        <v>13</v>
      </c>
      <c r="H20" s="412"/>
      <c r="I20" s="57"/>
      <c r="J20" s="356">
        <v>50.5152300550903</v>
      </c>
      <c r="K20" s="412">
        <f t="shared" si="3"/>
        <v>0.00035803381574137376</v>
      </c>
      <c r="L20" s="356">
        <v>-112.21766404769639</v>
      </c>
      <c r="M20" s="412">
        <f t="shared" si="4"/>
        <v>-0.0008311513920708474</v>
      </c>
      <c r="N20" s="420" t="s">
        <v>13</v>
      </c>
      <c r="O20" s="412"/>
    </row>
    <row r="21" spans="1:15" s="53" customFormat="1" ht="15" customHeight="1">
      <c r="A21" s="397" t="s">
        <v>50</v>
      </c>
      <c r="B21" s="116"/>
      <c r="C21" s="399">
        <v>1612.555245469273</v>
      </c>
      <c r="D21" s="400"/>
      <c r="E21" s="399">
        <v>1700.9419453714959</v>
      </c>
      <c r="F21" s="419"/>
      <c r="G21" s="419">
        <f t="shared" si="1"/>
        <v>-0.05196338425466884</v>
      </c>
      <c r="H21" s="400"/>
      <c r="I21" s="49"/>
      <c r="J21" s="399">
        <v>4569.570421776497</v>
      </c>
      <c r="K21" s="400"/>
      <c r="L21" s="399">
        <v>6388.252176759548</v>
      </c>
      <c r="M21" s="419"/>
      <c r="N21" s="419">
        <f aca="true" t="shared" si="7" ref="N21:N23">+J21/L21-1</f>
        <v>-0.2846916033777459</v>
      </c>
      <c r="O21" s="400"/>
    </row>
    <row r="22" spans="1:15" s="53" customFormat="1" ht="15" customHeight="1">
      <c r="A22" s="398" t="s">
        <v>51</v>
      </c>
      <c r="B22" s="59"/>
      <c r="C22" s="379">
        <v>202.40457302228504</v>
      </c>
      <c r="D22" s="420"/>
      <c r="E22" s="379">
        <v>297.5774397098329</v>
      </c>
      <c r="F22" s="420"/>
      <c r="G22" s="420">
        <f t="shared" si="1"/>
        <v>-0.31982554450482104</v>
      </c>
      <c r="H22" s="420"/>
      <c r="I22" s="49"/>
      <c r="J22" s="379">
        <v>562.3600015944434</v>
      </c>
      <c r="K22" s="420"/>
      <c r="L22" s="379">
        <v>852.663075394677</v>
      </c>
      <c r="M22" s="420"/>
      <c r="N22" s="420">
        <f>+J22/L22-1</f>
        <v>-0.34046633679529203</v>
      </c>
      <c r="O22" s="420"/>
    </row>
    <row r="23" spans="1:21" s="32" customFormat="1" ht="15" customHeight="1">
      <c r="A23" s="119" t="s">
        <v>52</v>
      </c>
      <c r="B23" s="120"/>
      <c r="C23" s="198">
        <v>1410.1506724469875</v>
      </c>
      <c r="D23" s="411"/>
      <c r="E23" s="198">
        <v>1403.364505661663</v>
      </c>
      <c r="F23" s="411"/>
      <c r="G23" s="411">
        <f t="shared" si="1"/>
        <v>0.00483564088869759</v>
      </c>
      <c r="H23" s="411"/>
      <c r="I23" s="60"/>
      <c r="J23" s="198">
        <v>4007.2104201820534</v>
      </c>
      <c r="K23" s="411"/>
      <c r="L23" s="198">
        <v>5535.589101364872</v>
      </c>
      <c r="M23" s="411"/>
      <c r="N23" s="411">
        <f t="shared" si="7"/>
        <v>-0.2761004570960617</v>
      </c>
      <c r="O23" s="411"/>
      <c r="S23" s="54"/>
      <c r="T23" s="54"/>
      <c r="U23" s="54"/>
    </row>
    <row r="24" spans="1:21" s="32" customFormat="1" ht="15" customHeight="1">
      <c r="A24" s="378" t="s">
        <v>53</v>
      </c>
      <c r="B24" s="50"/>
      <c r="C24" s="356">
        <v>-305.4481261245636</v>
      </c>
      <c r="D24" s="412"/>
      <c r="E24" s="356">
        <v>134.84538295842364</v>
      </c>
      <c r="F24" s="412"/>
      <c r="G24" s="412" t="s">
        <v>13</v>
      </c>
      <c r="H24" s="412"/>
      <c r="I24" s="49"/>
      <c r="J24" s="356">
        <v>-148.6200963337406</v>
      </c>
      <c r="K24" s="412"/>
      <c r="L24" s="356">
        <v>-357.2673134569751</v>
      </c>
      <c r="M24" s="412"/>
      <c r="N24" s="412" t="s">
        <v>13</v>
      </c>
      <c r="O24" s="412"/>
      <c r="S24" s="54"/>
      <c r="T24" s="54"/>
      <c r="U24" s="54"/>
    </row>
    <row r="25" spans="1:21" s="32" customFormat="1" ht="25.5" customHeight="1">
      <c r="A25" s="119" t="s">
        <v>54</v>
      </c>
      <c r="B25" s="116"/>
      <c r="C25" s="198">
        <v>-117.24944265048157</v>
      </c>
      <c r="D25" s="118"/>
      <c r="E25" s="198">
        <v>-116.60855444413805</v>
      </c>
      <c r="F25" s="411"/>
      <c r="G25" s="411">
        <f>(+C25/E25-1)</f>
        <v>0.005496065099156455</v>
      </c>
      <c r="H25" s="118"/>
      <c r="I25" s="49"/>
      <c r="J25" s="198">
        <v>-432.7843431033278</v>
      </c>
      <c r="K25" s="118"/>
      <c r="L25" s="198">
        <v>-287.5417786297071</v>
      </c>
      <c r="M25" s="411"/>
      <c r="N25" s="411">
        <f>(+J25/L25-1)</f>
        <v>0.5051181263668205</v>
      </c>
      <c r="O25" s="118"/>
      <c r="S25" s="54"/>
      <c r="T25" s="54"/>
      <c r="U25" s="54"/>
    </row>
    <row r="26" spans="1:22" s="53" customFormat="1" ht="15" customHeight="1">
      <c r="A26" s="378" t="s">
        <v>55</v>
      </c>
      <c r="B26" s="59"/>
      <c r="C26" s="379">
        <v>42.2408670428142</v>
      </c>
      <c r="D26" s="420"/>
      <c r="E26" s="379">
        <v>-0.3161954270188</v>
      </c>
      <c r="F26" s="420"/>
      <c r="G26" s="420" t="s">
        <v>13</v>
      </c>
      <c r="H26" s="420"/>
      <c r="I26" s="60"/>
      <c r="J26" s="379">
        <v>51.1607434333158</v>
      </c>
      <c r="K26" s="420"/>
      <c r="L26" s="379">
        <v>-1.5096849461689998</v>
      </c>
      <c r="M26" s="420"/>
      <c r="N26" s="420" t="s">
        <v>13</v>
      </c>
      <c r="O26" s="420"/>
      <c r="S26" s="86"/>
      <c r="T26" s="86"/>
      <c r="U26" s="86"/>
      <c r="V26" s="86"/>
    </row>
    <row r="27" spans="1:21" s="32" customFormat="1" ht="15" customHeight="1">
      <c r="A27" s="61" t="s">
        <v>56</v>
      </c>
      <c r="B27" s="50"/>
      <c r="C27" s="349">
        <v>1029.6939707147567</v>
      </c>
      <c r="D27" s="421"/>
      <c r="E27" s="349">
        <v>1421.2851387489297</v>
      </c>
      <c r="F27" s="421"/>
      <c r="G27" s="422">
        <f t="shared" si="1"/>
        <v>-0.2755190759110214</v>
      </c>
      <c r="H27" s="422"/>
      <c r="I27" s="60"/>
      <c r="J27" s="349">
        <v>3476.966724178301</v>
      </c>
      <c r="K27" s="421"/>
      <c r="L27" s="349">
        <v>4889.27032433202</v>
      </c>
      <c r="M27" s="421"/>
      <c r="N27" s="422">
        <f aca="true" t="shared" si="8" ref="N27">+J27/L27-1</f>
        <v>-0.2888577449124109</v>
      </c>
      <c r="O27" s="422"/>
      <c r="S27" s="54"/>
      <c r="T27" s="54"/>
      <c r="U27" s="54"/>
    </row>
    <row r="28" spans="1:21" s="32" customFormat="1" ht="15" customHeight="1">
      <c r="A28" s="380" t="s">
        <v>57</v>
      </c>
      <c r="B28" s="50"/>
      <c r="C28" s="356">
        <v>5169.9627598424295</v>
      </c>
      <c r="D28" s="412"/>
      <c r="E28" s="356">
        <v>3898.9186264751243</v>
      </c>
      <c r="F28" s="412"/>
      <c r="G28" s="412">
        <f>+C28/E28-1</f>
        <v>0.32599914364368554</v>
      </c>
      <c r="H28" s="412"/>
      <c r="I28" s="60"/>
      <c r="J28" s="356">
        <v>15875.574853192746</v>
      </c>
      <c r="K28" s="412"/>
      <c r="L28" s="356">
        <v>10392.239314202123</v>
      </c>
      <c r="M28" s="412"/>
      <c r="N28" s="412">
        <f>+J28/L28-1</f>
        <v>0.5276375353959613</v>
      </c>
      <c r="O28" s="412"/>
      <c r="S28" s="54"/>
      <c r="T28" s="54"/>
      <c r="U28" s="54"/>
    </row>
    <row r="29" spans="1:21" s="32" customFormat="1" ht="15" customHeight="1">
      <c r="A29" s="55" t="s">
        <v>58</v>
      </c>
      <c r="B29" s="116"/>
      <c r="C29" s="198">
        <v>1696.9124992916065</v>
      </c>
      <c r="D29" s="118"/>
      <c r="E29" s="198">
        <v>1320.0948357303034</v>
      </c>
      <c r="F29" s="411"/>
      <c r="G29" s="411">
        <f t="shared" si="1"/>
        <v>0.28544741889914294</v>
      </c>
      <c r="H29" s="118"/>
      <c r="I29" s="60"/>
      <c r="J29" s="198">
        <v>5625.962630169887</v>
      </c>
      <c r="K29" s="118"/>
      <c r="L29" s="198">
        <v>3412.5948520865322</v>
      </c>
      <c r="M29" s="411"/>
      <c r="N29" s="411">
        <f aca="true" t="shared" si="9" ref="N29">+J29/L29-1</f>
        <v>0.6485879144809867</v>
      </c>
      <c r="O29" s="118"/>
      <c r="S29" s="54"/>
      <c r="T29" s="54"/>
      <c r="U29" s="54"/>
    </row>
    <row r="30" spans="1:15" s="32" customFormat="1" ht="15" customHeight="1" hidden="1">
      <c r="A30" s="380" t="s">
        <v>59</v>
      </c>
      <c r="B30" s="56"/>
      <c r="C30" s="379">
        <v>0</v>
      </c>
      <c r="D30" s="420"/>
      <c r="E30" s="379">
        <v>0</v>
      </c>
      <c r="F30" s="420"/>
      <c r="G30" s="420" t="s">
        <v>13</v>
      </c>
      <c r="H30" s="420"/>
      <c r="I30" s="60"/>
      <c r="J30" s="379">
        <v>0</v>
      </c>
      <c r="K30" s="420"/>
      <c r="L30" s="379">
        <v>0</v>
      </c>
      <c r="M30" s="420"/>
      <c r="N30" s="420" t="s">
        <v>13</v>
      </c>
      <c r="O30" s="420"/>
    </row>
    <row r="31" spans="1:15" s="32" customFormat="1" ht="15" customHeight="1">
      <c r="A31" s="121" t="s">
        <v>60</v>
      </c>
      <c r="B31" s="51"/>
      <c r="C31" s="349">
        <v>3473.0502605508227</v>
      </c>
      <c r="D31" s="261"/>
      <c r="E31" s="349">
        <v>2578.823790744821</v>
      </c>
      <c r="F31" s="423"/>
      <c r="G31" s="423">
        <f>+C31/E31-1</f>
        <v>0.3467574919291905</v>
      </c>
      <c r="H31" s="262"/>
      <c r="I31" s="60"/>
      <c r="J31" s="349">
        <v>10249.612223022856</v>
      </c>
      <c r="K31" s="261"/>
      <c r="L31" s="349">
        <v>6979.644462115591</v>
      </c>
      <c r="M31" s="423"/>
      <c r="N31" s="423">
        <f>+J31/L31-1</f>
        <v>0.4685006204336244</v>
      </c>
      <c r="O31" s="262"/>
    </row>
    <row r="32" spans="1:15" s="32" customFormat="1" ht="15" customHeight="1">
      <c r="A32" s="377" t="s">
        <v>61</v>
      </c>
      <c r="B32" s="56"/>
      <c r="C32" s="376">
        <v>3419.2410097344064</v>
      </c>
      <c r="D32" s="415">
        <f>+C32/$C$12</f>
        <v>0.07076888722483002</v>
      </c>
      <c r="E32" s="376">
        <v>2462.812917744821</v>
      </c>
      <c r="F32" s="415">
        <f>+E32/$E$12</f>
        <v>0.05269851384813521</v>
      </c>
      <c r="G32" s="415">
        <f t="shared" si="1"/>
        <v>0.38834784611466944</v>
      </c>
      <c r="H32" s="415">
        <v>0.44</v>
      </c>
      <c r="I32" s="60"/>
      <c r="J32" s="376">
        <v>9893.161459984378</v>
      </c>
      <c r="K32" s="415">
        <f>+J32/$J$12</f>
        <v>0.07011917679877575</v>
      </c>
      <c r="L32" s="376">
        <v>7119.450107115591</v>
      </c>
      <c r="M32" s="415">
        <f>+L32/$L$12</f>
        <v>0.052730921798487915</v>
      </c>
      <c r="N32" s="415">
        <f aca="true" t="shared" si="10" ref="N32">+J32/L32-1</f>
        <v>0.38959629060348067</v>
      </c>
      <c r="O32" s="415"/>
    </row>
    <row r="33" spans="1:15" s="32" customFormat="1" ht="15" customHeight="1" thickBot="1">
      <c r="A33" s="122" t="s">
        <v>23</v>
      </c>
      <c r="B33" s="123"/>
      <c r="C33" s="351">
        <v>53.80925081641636</v>
      </c>
      <c r="D33" s="424">
        <f>+C33/$C$12</f>
        <v>0.001113703535912888</v>
      </c>
      <c r="E33" s="351">
        <v>116.01087299999999</v>
      </c>
      <c r="F33" s="424">
        <f>+E33/$E$12</f>
        <v>0.0024823650035598046</v>
      </c>
      <c r="G33" s="424">
        <f>+C33/E33-1</f>
        <v>-0.5361706241412703</v>
      </c>
      <c r="H33" s="124"/>
      <c r="I33" s="60"/>
      <c r="J33" s="351">
        <v>356.4507630384791</v>
      </c>
      <c r="K33" s="424">
        <f>+J33/$J$12</f>
        <v>0.0025263950431466124</v>
      </c>
      <c r="L33" s="351">
        <v>-139.80564499999997</v>
      </c>
      <c r="M33" s="424">
        <f>+L33/$L$12</f>
        <v>-0.0010354845420033321</v>
      </c>
      <c r="N33" s="424" t="s">
        <v>13</v>
      </c>
      <c r="O33" s="124"/>
    </row>
    <row r="34" spans="1:19" s="32" customFormat="1" ht="12.95" customHeight="1">
      <c r="A34" s="62"/>
      <c r="B34" s="63"/>
      <c r="C34" s="64"/>
      <c r="D34" s="65"/>
      <c r="E34" s="64"/>
      <c r="F34" s="66"/>
      <c r="G34" s="67"/>
      <c r="H34" s="67"/>
      <c r="I34" s="49"/>
      <c r="J34" s="65"/>
      <c r="K34" s="68"/>
      <c r="L34" s="69"/>
      <c r="M34" s="70"/>
      <c r="N34" s="70"/>
      <c r="O34" s="70"/>
      <c r="S34" s="54"/>
    </row>
    <row r="35" spans="1:19" s="32" customFormat="1" ht="30.95" customHeight="1">
      <c r="A35" s="71" t="s">
        <v>62</v>
      </c>
      <c r="B35" s="54"/>
      <c r="C35" s="45">
        <v>2021</v>
      </c>
      <c r="D35" s="72" t="str">
        <f>D6</f>
        <v>% de Ing.</v>
      </c>
      <c r="E35" s="45">
        <v>2020</v>
      </c>
      <c r="F35" s="72" t="str">
        <f>D35</f>
        <v>% de Ing.</v>
      </c>
      <c r="G35" s="46" t="s">
        <v>115</v>
      </c>
      <c r="H35" s="46" t="s">
        <v>151</v>
      </c>
      <c r="I35" s="73"/>
      <c r="J35" s="45">
        <v>2021</v>
      </c>
      <c r="K35" s="72" t="str">
        <f>F35</f>
        <v>% de Ing.</v>
      </c>
      <c r="L35" s="45">
        <v>2020</v>
      </c>
      <c r="M35" s="72" t="str">
        <f>F35</f>
        <v>% de Ing.</v>
      </c>
      <c r="N35" s="45" t="s">
        <v>39</v>
      </c>
      <c r="O35" s="46" t="s">
        <v>151</v>
      </c>
      <c r="S35" s="54"/>
    </row>
    <row r="36" spans="1:15" s="32" customFormat="1" ht="15" customHeight="1">
      <c r="A36" s="74" t="s">
        <v>154</v>
      </c>
      <c r="B36" s="75"/>
      <c r="C36" s="263">
        <v>6476.07529110619</v>
      </c>
      <c r="D36" s="425">
        <f>+C36/C$12</f>
        <v>0.1340369516600415</v>
      </c>
      <c r="E36" s="263">
        <v>7119.135832770328</v>
      </c>
      <c r="F36" s="425">
        <f>+E36/$E$12</f>
        <v>0.1523330804247775</v>
      </c>
      <c r="G36" s="425">
        <f>C36/E36-1</f>
        <v>-0.09032845513412524</v>
      </c>
      <c r="H36" s="426"/>
      <c r="I36" s="42"/>
      <c r="J36" s="263">
        <v>17973.11478043826</v>
      </c>
      <c r="K36" s="425">
        <f>+J36/J$12</f>
        <v>0.1273869852434643</v>
      </c>
      <c r="L36" s="263">
        <v>19040.765267935552</v>
      </c>
      <c r="M36" s="425">
        <f>+L36/$L$12</f>
        <v>0.1410273390810593</v>
      </c>
      <c r="N36" s="425">
        <f>+'[2](2) Consolidado Fil disc PY'!I31</f>
        <v>-0.05607182655075338</v>
      </c>
      <c r="O36" s="426"/>
    </row>
    <row r="37" spans="1:15" s="32" customFormat="1" ht="15" customHeight="1">
      <c r="A37" s="381" t="s">
        <v>63</v>
      </c>
      <c r="B37" s="54"/>
      <c r="C37" s="382">
        <v>2202.207251037647</v>
      </c>
      <c r="D37" s="427"/>
      <c r="E37" s="382">
        <v>2281.1731167926014</v>
      </c>
      <c r="F37" s="427"/>
      <c r="G37" s="428">
        <f>C37/E37-1</f>
        <v>-0.034616340677371626</v>
      </c>
      <c r="H37" s="383"/>
      <c r="I37" s="76"/>
      <c r="J37" s="382">
        <v>6853.042198522447</v>
      </c>
      <c r="K37" s="427"/>
      <c r="L37" s="382">
        <v>6699.1481803478455</v>
      </c>
      <c r="M37" s="427"/>
      <c r="N37" s="428">
        <f>+J37/L37-1</f>
        <v>0.022972177063653287</v>
      </c>
      <c r="O37" s="383"/>
    </row>
    <row r="38" spans="1:15" s="32" customFormat="1" ht="15" customHeight="1">
      <c r="A38" s="77" t="s">
        <v>64</v>
      </c>
      <c r="B38" s="63"/>
      <c r="C38" s="263">
        <v>641.2392092547084</v>
      </c>
      <c r="D38" s="429"/>
      <c r="E38" s="263">
        <v>674.3770631567895</v>
      </c>
      <c r="F38" s="429"/>
      <c r="G38" s="425">
        <f>C38/E38-1</f>
        <v>-0.04913846527780963</v>
      </c>
      <c r="H38" s="78"/>
      <c r="I38" s="76"/>
      <c r="J38" s="263">
        <v>2537.2077868434603</v>
      </c>
      <c r="K38" s="429"/>
      <c r="L38" s="263">
        <v>1985.69188154817</v>
      </c>
      <c r="M38" s="429"/>
      <c r="N38" s="425">
        <f>+J38/L38-1</f>
        <v>0.27774495651626174</v>
      </c>
      <c r="O38" s="78"/>
    </row>
    <row r="39" spans="1:15" s="53" customFormat="1" ht="15" customHeight="1">
      <c r="A39" s="385" t="s">
        <v>155</v>
      </c>
      <c r="B39" s="79"/>
      <c r="C39" s="384">
        <v>9319.521751398544</v>
      </c>
      <c r="D39" s="430">
        <f>+C39/$C$12</f>
        <v>0.19288847493827405</v>
      </c>
      <c r="E39" s="384">
        <v>10074.686012719721</v>
      </c>
      <c r="F39" s="430">
        <f>+E39/$E$12</f>
        <v>0.21557503476272355</v>
      </c>
      <c r="G39" s="430">
        <f>C39/E39-1</f>
        <v>-0.07495660513565883</v>
      </c>
      <c r="H39" s="430">
        <v>-0.04285089078074156</v>
      </c>
      <c r="I39" s="76"/>
      <c r="J39" s="384">
        <v>27363.364765804166</v>
      </c>
      <c r="K39" s="430">
        <f>+J39/$J$12</f>
        <v>0.19394170605458239</v>
      </c>
      <c r="L39" s="384">
        <v>27725.605329831567</v>
      </c>
      <c r="M39" s="430">
        <f>+L39/$L$12</f>
        <v>0.20535247869802248</v>
      </c>
      <c r="N39" s="430">
        <f>+J39/L39-1</f>
        <v>-0.013065199468797362</v>
      </c>
      <c r="O39" s="430">
        <v>0.07733192662080479</v>
      </c>
    </row>
    <row r="40" spans="1:15" s="32" customFormat="1" ht="15" customHeight="1" thickBot="1">
      <c r="A40" s="80" t="s">
        <v>40</v>
      </c>
      <c r="B40" s="81"/>
      <c r="C40" s="264">
        <v>3906.69582158045</v>
      </c>
      <c r="D40" s="82"/>
      <c r="E40" s="264">
        <v>2397.42338750232</v>
      </c>
      <c r="F40" s="83"/>
      <c r="G40" s="512">
        <f>C40/E40-1</f>
        <v>0.6295393804640061</v>
      </c>
      <c r="H40" s="84"/>
      <c r="I40" s="85"/>
      <c r="J40" s="264">
        <v>6261.79729173398</v>
      </c>
      <c r="K40" s="82"/>
      <c r="L40" s="264">
        <v>6680.853</v>
      </c>
      <c r="M40" s="82"/>
      <c r="N40" s="431">
        <f>+J40/L40-1</f>
        <v>-0.06272488082974137</v>
      </c>
      <c r="O40" s="84"/>
    </row>
    <row r="41" spans="1:15" s="32" customFormat="1" ht="8.25" customHeight="1">
      <c r="A41" s="86"/>
      <c r="B41" s="86"/>
      <c r="C41" s="53"/>
      <c r="D41" s="86"/>
      <c r="E41" s="86"/>
      <c r="F41" s="53"/>
      <c r="G41" s="53"/>
      <c r="H41" s="86"/>
      <c r="I41" s="42"/>
      <c r="J41" s="87"/>
      <c r="K41" s="87"/>
      <c r="L41" s="87"/>
      <c r="M41" s="87"/>
      <c r="N41" s="87"/>
      <c r="O41" s="87"/>
    </row>
    <row r="42" spans="1:9" s="32" customFormat="1" ht="11.25">
      <c r="A42" s="88"/>
      <c r="B42" s="51"/>
      <c r="C42" s="89"/>
      <c r="D42" s="90"/>
      <c r="E42" s="89"/>
      <c r="F42" s="90"/>
      <c r="G42" s="91"/>
      <c r="H42" s="92"/>
      <c r="I42" s="93"/>
    </row>
    <row r="43" spans="1:15" s="94" customFormat="1" ht="18" customHeight="1">
      <c r="A43" s="535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</row>
    <row r="44" s="32" customFormat="1" ht="11.1" customHeight="1">
      <c r="A44" s="95"/>
    </row>
    <row r="45" spans="1:15" s="32" customFormat="1" ht="11.1" customHeight="1">
      <c r="A45" s="535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</row>
    <row r="46" spans="1:15" s="32" customFormat="1" ht="11.1" customHeight="1">
      <c r="A46" s="541"/>
      <c r="B46" s="541"/>
      <c r="C46" s="541"/>
      <c r="D46" s="541"/>
      <c r="E46" s="541"/>
      <c r="F46" s="541"/>
      <c r="G46" s="541"/>
      <c r="H46" s="541"/>
      <c r="I46" s="96"/>
      <c r="J46" s="97"/>
      <c r="K46" s="97"/>
      <c r="L46" s="97"/>
      <c r="M46" s="97"/>
      <c r="N46" s="97"/>
      <c r="O46" s="97"/>
    </row>
    <row r="47" spans="1:9" s="32" customFormat="1" ht="11.1" customHeight="1">
      <c r="A47" s="541"/>
      <c r="B47" s="541"/>
      <c r="C47" s="541"/>
      <c r="D47" s="541"/>
      <c r="E47" s="541"/>
      <c r="F47" s="541"/>
      <c r="G47" s="541"/>
      <c r="H47" s="541"/>
      <c r="I47" s="42"/>
    </row>
    <row r="48" spans="1:9" s="32" customFormat="1" ht="11.1" customHeight="1">
      <c r="A48" s="542"/>
      <c r="B48" s="542"/>
      <c r="C48" s="542"/>
      <c r="D48" s="542"/>
      <c r="E48" s="542"/>
      <c r="F48" s="542"/>
      <c r="G48" s="542"/>
      <c r="H48" s="542"/>
      <c r="I48" s="42"/>
    </row>
    <row r="49" spans="1:15" s="32" customFormat="1" ht="11.1" customHeight="1">
      <c r="A49" s="539"/>
      <c r="B49" s="539"/>
      <c r="C49" s="539"/>
      <c r="D49" s="539"/>
      <c r="E49" s="539"/>
      <c r="F49" s="539"/>
      <c r="G49" s="539"/>
      <c r="H49" s="539"/>
      <c r="I49" s="42"/>
      <c r="J49" s="54"/>
      <c r="L49" s="54"/>
      <c r="N49" s="54"/>
      <c r="O49" s="98"/>
    </row>
    <row r="50" spans="1:15" s="32" customFormat="1" ht="11.1" customHeight="1">
      <c r="A50" s="539"/>
      <c r="B50" s="539"/>
      <c r="C50" s="539"/>
      <c r="D50" s="539"/>
      <c r="E50" s="539"/>
      <c r="F50" s="539"/>
      <c r="G50" s="539"/>
      <c r="H50" s="539"/>
      <c r="I50" s="99"/>
      <c r="J50" s="100"/>
      <c r="K50" s="101"/>
      <c r="L50" s="100"/>
      <c r="N50" s="101"/>
      <c r="O50" s="98"/>
    </row>
    <row r="51" spans="1:15" s="32" customFormat="1" ht="11.1" customHeight="1">
      <c r="A51" s="539"/>
      <c r="B51" s="539"/>
      <c r="C51" s="539"/>
      <c r="D51" s="539"/>
      <c r="E51" s="539"/>
      <c r="F51" s="539"/>
      <c r="G51" s="539"/>
      <c r="H51" s="539"/>
      <c r="I51" s="99"/>
      <c r="J51" s="100"/>
      <c r="K51" s="101"/>
      <c r="L51" s="100"/>
      <c r="N51" s="101"/>
      <c r="O51" s="98"/>
    </row>
    <row r="52" spans="1:15" s="103" customFormat="1" ht="15.75" customHeight="1">
      <c r="A52" s="539"/>
      <c r="B52" s="539"/>
      <c r="C52" s="539"/>
      <c r="D52" s="539"/>
      <c r="E52" s="539"/>
      <c r="F52" s="539"/>
      <c r="G52" s="539"/>
      <c r="H52" s="539"/>
      <c r="I52" s="99"/>
      <c r="J52" s="100"/>
      <c r="K52" s="101"/>
      <c r="L52" s="100"/>
      <c r="M52" s="101"/>
      <c r="N52" s="101"/>
      <c r="O52" s="102"/>
    </row>
    <row r="53" spans="1:15" s="103" customFormat="1" ht="15.75" customHeight="1">
      <c r="A53" s="540"/>
      <c r="B53" s="540"/>
      <c r="C53" s="540"/>
      <c r="D53" s="540"/>
      <c r="E53" s="540"/>
      <c r="F53" s="540"/>
      <c r="G53" s="540"/>
      <c r="H53" s="540"/>
      <c r="I53" s="99"/>
      <c r="J53" s="100"/>
      <c r="K53" s="101"/>
      <c r="L53" s="100"/>
      <c r="M53" s="101"/>
      <c r="N53" s="101"/>
      <c r="O53" s="102"/>
    </row>
    <row r="54" spans="2:15" s="103" customFormat="1" ht="15.75" customHeight="1">
      <c r="B54" s="104"/>
      <c r="C54" s="105"/>
      <c r="D54" s="105"/>
      <c r="E54" s="105"/>
      <c r="F54" s="105"/>
      <c r="G54" s="105"/>
      <c r="H54" s="105"/>
      <c r="I54" s="106"/>
      <c r="J54" s="107"/>
      <c r="K54" s="104"/>
      <c r="L54" s="107"/>
      <c r="M54" s="104"/>
      <c r="N54" s="104"/>
      <c r="O54" s="108"/>
    </row>
    <row r="55" spans="1:15" s="103" customFormat="1" ht="15.75" customHeight="1">
      <c r="A55" s="109"/>
      <c r="B55" s="104"/>
      <c r="C55" s="105"/>
      <c r="D55" s="105"/>
      <c r="E55" s="105"/>
      <c r="F55" s="105"/>
      <c r="G55" s="105"/>
      <c r="H55" s="105"/>
      <c r="I55" s="106"/>
      <c r="J55" s="107"/>
      <c r="K55" s="104"/>
      <c r="L55" s="107"/>
      <c r="M55" s="104"/>
      <c r="N55" s="104"/>
      <c r="O55" s="108"/>
    </row>
    <row r="56" spans="1:15" ht="18">
      <c r="A56" s="109"/>
      <c r="B56" s="104"/>
      <c r="C56" s="105"/>
      <c r="D56" s="105"/>
      <c r="E56" s="105"/>
      <c r="F56" s="105"/>
      <c r="G56" s="105"/>
      <c r="H56" s="105"/>
      <c r="I56" s="106"/>
      <c r="J56" s="107"/>
      <c r="K56" s="104"/>
      <c r="L56" s="107"/>
      <c r="M56" s="104"/>
      <c r="N56" s="104"/>
      <c r="O56" s="108"/>
    </row>
    <row r="57" spans="1:15" ht="16.5">
      <c r="A57" s="111"/>
      <c r="B57" s="104"/>
      <c r="C57" s="105"/>
      <c r="D57" s="105"/>
      <c r="E57" s="105"/>
      <c r="F57" s="105"/>
      <c r="G57" s="105"/>
      <c r="H57" s="105"/>
      <c r="I57" s="106"/>
      <c r="J57" s="107"/>
      <c r="K57" s="104"/>
      <c r="L57" s="107"/>
      <c r="M57" s="104"/>
      <c r="N57" s="104"/>
      <c r="O57" s="108"/>
    </row>
  </sheetData>
  <mergeCells count="15"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  <mergeCell ref="A43:O43"/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4"/>
  </customProperties>
  <drawing r:id="rId3"/>
  <legacyDrawing r:id="rId2"/>
  <oleObjects>
    <mc:AlternateContent xmlns:mc="http://schemas.openxmlformats.org/markup-compatibility/2006">
      <mc:Choice Requires="x14">
        <oleObject progId="Word.Picture.8" shapeId="4097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0"/>
  <sheetViews>
    <sheetView showGridLines="0" workbookViewId="0" topLeftCell="A1">
      <selection activeCell="A1" sqref="A1:O1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 customHeight="1">
      <c r="A1" s="524" t="s">
        <v>66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5" customHeight="1">
      <c r="A2" s="536" t="s">
        <v>67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ht="15">
      <c r="A3" s="537" t="s">
        <v>42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1:15" ht="15">
      <c r="A4" s="126"/>
      <c r="B4" s="127"/>
      <c r="C4" s="128"/>
      <c r="D4" s="128"/>
      <c r="E4" s="128"/>
      <c r="F4" s="127"/>
      <c r="G4" s="128"/>
      <c r="H4" s="128"/>
      <c r="I4" s="127"/>
      <c r="J4" s="129"/>
      <c r="K4" s="129"/>
      <c r="L4" s="130"/>
      <c r="M4" s="29"/>
      <c r="N4" s="29"/>
      <c r="O4" s="29"/>
    </row>
    <row r="5" spans="1:15" ht="15">
      <c r="A5" s="126"/>
      <c r="B5" s="127"/>
      <c r="C5" s="538" t="s">
        <v>167</v>
      </c>
      <c r="D5" s="538"/>
      <c r="E5" s="538"/>
      <c r="F5" s="538"/>
      <c r="G5" s="538"/>
      <c r="H5" s="538"/>
      <c r="I5" s="127"/>
      <c r="J5" s="538" t="str">
        <f>'KOF Consolidado'!J5:O5</f>
        <v xml:space="preserve">Para los primeros nueve meses de: </v>
      </c>
      <c r="K5" s="538"/>
      <c r="L5" s="538"/>
      <c r="M5" s="538"/>
      <c r="N5" s="538"/>
      <c r="O5" s="538"/>
    </row>
    <row r="6" spans="1:15" ht="27">
      <c r="A6" s="131"/>
      <c r="B6" s="132"/>
      <c r="C6" s="407">
        <v>2021</v>
      </c>
      <c r="D6" s="408" t="s">
        <v>133</v>
      </c>
      <c r="E6" s="407">
        <v>2020</v>
      </c>
      <c r="F6" s="408" t="str">
        <f>D6</f>
        <v>% of Ing.</v>
      </c>
      <c r="G6" s="407" t="s">
        <v>115</v>
      </c>
      <c r="H6" s="407" t="s">
        <v>134</v>
      </c>
      <c r="I6" s="135"/>
      <c r="J6" s="134">
        <f>+C6</f>
        <v>2021</v>
      </c>
      <c r="K6" s="134" t="str">
        <f>+D6</f>
        <v>% of Ing.</v>
      </c>
      <c r="L6" s="134">
        <f>+E6</f>
        <v>2020</v>
      </c>
      <c r="M6" s="134" t="str">
        <f>+F6</f>
        <v>% of Ing.</v>
      </c>
      <c r="N6" s="133" t="str">
        <f>+G6</f>
        <v>Δ% Reportado</v>
      </c>
      <c r="O6" s="133" t="s">
        <v>65</v>
      </c>
    </row>
    <row r="7" spans="1:15" ht="15">
      <c r="A7" s="489" t="s">
        <v>97</v>
      </c>
      <c r="B7" s="48"/>
      <c r="C7" s="490">
        <v>2619.0019646468622</v>
      </c>
      <c r="D7" s="490"/>
      <c r="E7" s="490">
        <v>2408.8966590336536</v>
      </c>
      <c r="F7" s="490"/>
      <c r="G7" s="491">
        <f>C7/E7-1</f>
        <v>0.087220555861244</v>
      </c>
      <c r="H7" s="491">
        <v>0.08721460971270711</v>
      </c>
      <c r="I7" s="145"/>
      <c r="J7" s="490">
        <v>7793.619250061694</v>
      </c>
      <c r="K7" s="490"/>
      <c r="L7" s="490">
        <v>7351.846716117865</v>
      </c>
      <c r="M7" s="490"/>
      <c r="N7" s="491">
        <f>J7/L7-1</f>
        <v>0.0600900088103451</v>
      </c>
      <c r="O7" s="491">
        <v>0.06008999073580057</v>
      </c>
    </row>
    <row r="8" spans="1:15" ht="15">
      <c r="A8" s="386" t="s">
        <v>98</v>
      </c>
      <c r="B8" s="50"/>
      <c r="C8" s="371">
        <v>508.9925329145636</v>
      </c>
      <c r="D8" s="371"/>
      <c r="E8" s="371">
        <v>498.6607885192235</v>
      </c>
      <c r="F8" s="371"/>
      <c r="G8" s="412">
        <f>C8/E8-1</f>
        <v>0.02071898299046193</v>
      </c>
      <c r="H8" s="412">
        <v>0.020752324049540194</v>
      </c>
      <c r="I8" s="136"/>
      <c r="J8" s="371">
        <v>1526.0965888829621</v>
      </c>
      <c r="K8" s="371"/>
      <c r="L8" s="371">
        <v>1496.7407510950027</v>
      </c>
      <c r="M8" s="371"/>
      <c r="N8" s="412">
        <f>J8/L8-1</f>
        <v>0.019613174670685574</v>
      </c>
      <c r="O8" s="412">
        <v>0.019613176945275868</v>
      </c>
    </row>
    <row r="9" spans="1:15" ht="15">
      <c r="A9" s="137" t="str">
        <f>'[2](5) Division MX-CAM '!$B$7</f>
        <v>Precio promedio por caja unidad</v>
      </c>
      <c r="B9" s="50"/>
      <c r="C9" s="138">
        <v>56.46775589762371</v>
      </c>
      <c r="D9" s="138"/>
      <c r="E9" s="138">
        <v>53.72056557072646</v>
      </c>
      <c r="F9" s="139"/>
      <c r="G9" s="417">
        <f>C9/E9-1</f>
        <v>0.05113852204851432</v>
      </c>
      <c r="H9" s="139"/>
      <c r="I9" s="136"/>
      <c r="J9" s="138">
        <v>55.67483771910866</v>
      </c>
      <c r="K9" s="138"/>
      <c r="L9" s="138">
        <v>53.22457963279798</v>
      </c>
      <c r="M9" s="139"/>
      <c r="N9" s="417">
        <f>J9/L9-1</f>
        <v>0.046036213028177286</v>
      </c>
      <c r="O9" s="139"/>
    </row>
    <row r="10" spans="1:15" ht="15">
      <c r="A10" s="391" t="str">
        <f>'[2](5) Division MX-CAM '!$B$8</f>
        <v>Ventas netas.</v>
      </c>
      <c r="B10" s="50"/>
      <c r="C10" s="356">
        <v>28741.66610233278</v>
      </c>
      <c r="D10" s="371"/>
      <c r="E10" s="356">
        <v>26788.339587197104</v>
      </c>
      <c r="F10" s="371"/>
      <c r="G10" s="513"/>
      <c r="H10" s="371"/>
      <c r="I10" s="136"/>
      <c r="J10" s="356">
        <v>84965.1799297442</v>
      </c>
      <c r="K10" s="371"/>
      <c r="L10" s="356">
        <v>79663.39729630983</v>
      </c>
      <c r="M10" s="371"/>
      <c r="N10" s="371"/>
      <c r="O10" s="371"/>
    </row>
    <row r="11" spans="1:15" ht="15">
      <c r="A11" s="141" t="str">
        <f>'[2](5) Division MX-CAM '!$B$9</f>
        <v>Otros ingresos de operación.</v>
      </c>
      <c r="B11" s="50"/>
      <c r="C11" s="259">
        <v>18.352999941960498</v>
      </c>
      <c r="D11" s="140"/>
      <c r="E11" s="259">
        <v>18.545938487946202</v>
      </c>
      <c r="F11" s="140"/>
      <c r="G11" s="140"/>
      <c r="H11" s="140"/>
      <c r="I11" s="136"/>
      <c r="J11" s="259">
        <v>37.2020006559487</v>
      </c>
      <c r="K11" s="140"/>
      <c r="L11" s="259">
        <v>47.15891847670059</v>
      </c>
      <c r="M11" s="140"/>
      <c r="N11" s="140"/>
      <c r="O11" s="140"/>
    </row>
    <row r="12" spans="1:15" ht="15">
      <c r="A12" s="392" t="s">
        <v>99</v>
      </c>
      <c r="B12" s="59"/>
      <c r="C12" s="387">
        <v>28760.019102274735</v>
      </c>
      <c r="D12" s="415">
        <f>+C12/$C$12</f>
        <v>1</v>
      </c>
      <c r="E12" s="387">
        <v>26806.885525685047</v>
      </c>
      <c r="F12" s="415">
        <f>+E12/$E$12</f>
        <v>1</v>
      </c>
      <c r="G12" s="415">
        <f>C12/E12-1</f>
        <v>0.07285939930314878</v>
      </c>
      <c r="H12" s="415">
        <v>0.09329524620602925</v>
      </c>
      <c r="I12" s="136"/>
      <c r="J12" s="387">
        <v>85002.38193040015</v>
      </c>
      <c r="K12" s="415">
        <f aca="true" t="shared" si="0" ref="K12:K20">+J12/$J$12</f>
        <v>1</v>
      </c>
      <c r="L12" s="387">
        <v>79710.55621478653</v>
      </c>
      <c r="M12" s="415">
        <f aca="true" t="shared" si="1" ref="M12:M20">+L12/$L$12</f>
        <v>1</v>
      </c>
      <c r="N12" s="415">
        <f>J12/L12-1</f>
        <v>0.06638801642977343</v>
      </c>
      <c r="O12" s="415">
        <v>0.0835816306410555</v>
      </c>
    </row>
    <row r="13" spans="1:15" ht="15">
      <c r="A13" s="141" t="str">
        <f>'[2](5) Division MX-CAM '!$B$11</f>
        <v>Costo de ventas</v>
      </c>
      <c r="B13" s="59"/>
      <c r="C13" s="259">
        <v>14559.51840132478</v>
      </c>
      <c r="D13" s="418">
        <f aca="true" t="shared" si="2" ref="D13:D20">+C13/$C$12</f>
        <v>0.5062416109512672</v>
      </c>
      <c r="E13" s="259">
        <v>13504.038961537559</v>
      </c>
      <c r="F13" s="418">
        <f aca="true" t="shared" si="3" ref="F13:F20">+E13/$E$12</f>
        <v>0.5037526253692787</v>
      </c>
      <c r="G13" s="418"/>
      <c r="H13" s="418"/>
      <c r="I13" s="136"/>
      <c r="J13" s="259">
        <v>42554.477960716365</v>
      </c>
      <c r="K13" s="418">
        <f t="shared" si="0"/>
        <v>0.500626888262495</v>
      </c>
      <c r="L13" s="259">
        <v>40474.34700934505</v>
      </c>
      <c r="M13" s="418">
        <f t="shared" si="1"/>
        <v>0.5077664606966693</v>
      </c>
      <c r="N13" s="418"/>
      <c r="O13" s="418"/>
    </row>
    <row r="14" spans="1:15" ht="15">
      <c r="A14" s="392" t="str">
        <f>'[2](5) Division MX-CAM '!$B$12</f>
        <v>Utilidad bruta</v>
      </c>
      <c r="B14" s="50"/>
      <c r="C14" s="387">
        <v>14200.500700949957</v>
      </c>
      <c r="D14" s="415">
        <f t="shared" si="2"/>
        <v>0.4937583890487328</v>
      </c>
      <c r="E14" s="387">
        <v>13302.846564147489</v>
      </c>
      <c r="F14" s="415">
        <f t="shared" si="3"/>
        <v>0.4962473746307213</v>
      </c>
      <c r="G14" s="415">
        <f>C14/E14-1</f>
        <v>0.06747835002635716</v>
      </c>
      <c r="H14" s="415">
        <v>0.08599908816400936</v>
      </c>
      <c r="I14" s="136"/>
      <c r="J14" s="387">
        <v>42447.903969683786</v>
      </c>
      <c r="K14" s="415">
        <f t="shared" si="0"/>
        <v>0.4993731117375049</v>
      </c>
      <c r="L14" s="387">
        <v>39236.209205441475</v>
      </c>
      <c r="M14" s="415">
        <f t="shared" si="1"/>
        <v>0.4922335393033307</v>
      </c>
      <c r="N14" s="415">
        <f>J14/L14-1</f>
        <v>0.08185537872493809</v>
      </c>
      <c r="O14" s="415">
        <v>0.09794261764075629</v>
      </c>
    </row>
    <row r="15" spans="1:15" ht="15">
      <c r="A15" s="125" t="str">
        <f>'[2](5) Division MX-CAM '!$B$13</f>
        <v>Gastos de operación</v>
      </c>
      <c r="B15" s="142"/>
      <c r="C15" s="198">
        <v>9811.04663777224</v>
      </c>
      <c r="D15" s="418">
        <f t="shared" si="2"/>
        <v>0.34113491381499983</v>
      </c>
      <c r="E15" s="198">
        <v>8860.3534843542</v>
      </c>
      <c r="F15" s="418">
        <f t="shared" si="3"/>
        <v>0.33052528522437424</v>
      </c>
      <c r="G15" s="411"/>
      <c r="H15" s="411"/>
      <c r="I15" s="143"/>
      <c r="J15" s="198">
        <v>28382.947613079505</v>
      </c>
      <c r="K15" s="418">
        <f t="shared" si="0"/>
        <v>0.3339076737440067</v>
      </c>
      <c r="L15" s="198">
        <v>26045.577947122896</v>
      </c>
      <c r="M15" s="418">
        <f t="shared" si="1"/>
        <v>0.3267519282758608</v>
      </c>
      <c r="N15" s="411"/>
      <c r="O15" s="411"/>
    </row>
    <row r="16" spans="1:15" ht="15">
      <c r="A16" s="391" t="str">
        <f>'[2](5) Division MX-CAM '!$B$14</f>
        <v>Otros gastos operativos, neto</v>
      </c>
      <c r="B16" s="56"/>
      <c r="C16" s="356">
        <v>160.8982272626966</v>
      </c>
      <c r="D16" s="412">
        <f t="shared" si="2"/>
        <v>0.005594510444882513</v>
      </c>
      <c r="E16" s="356">
        <v>95.77534949787199</v>
      </c>
      <c r="F16" s="412">
        <f>+E16/$E$12</f>
        <v>0.0035727891405402065</v>
      </c>
      <c r="G16" s="412"/>
      <c r="H16" s="412"/>
      <c r="I16" s="143"/>
      <c r="J16" s="356">
        <v>412.2446723829001</v>
      </c>
      <c r="K16" s="412">
        <f t="shared" si="0"/>
        <v>0.004849801417570222</v>
      </c>
      <c r="L16" s="356">
        <v>610.4380366127799</v>
      </c>
      <c r="M16" s="412">
        <f t="shared" si="1"/>
        <v>0.007658183126559867</v>
      </c>
      <c r="N16" s="412"/>
      <c r="O16" s="412"/>
    </row>
    <row r="17" spans="1:15" ht="27">
      <c r="A17" s="125" t="s">
        <v>100</v>
      </c>
      <c r="B17" s="50"/>
      <c r="C17" s="198">
        <v>-36.146904</v>
      </c>
      <c r="D17" s="418">
        <f t="shared" si="2"/>
        <v>-0.001256845618615775</v>
      </c>
      <c r="E17" s="198">
        <v>10.953791999999988</v>
      </c>
      <c r="F17" s="418">
        <f t="shared" si="3"/>
        <v>0.000408618598736679</v>
      </c>
      <c r="G17" s="411"/>
      <c r="H17" s="411"/>
      <c r="I17" s="143"/>
      <c r="J17" s="198">
        <v>-105.92862414</v>
      </c>
      <c r="K17" s="418">
        <f t="shared" si="0"/>
        <v>-0.0012461841860706235</v>
      </c>
      <c r="L17" s="198">
        <v>113.55956896</v>
      </c>
      <c r="M17" s="418">
        <f t="shared" si="1"/>
        <v>0.0014246490597055246</v>
      </c>
      <c r="N17" s="411"/>
      <c r="O17" s="411"/>
    </row>
    <row r="18" spans="1:15" ht="15">
      <c r="A18" s="390" t="s">
        <v>101</v>
      </c>
      <c r="B18" s="50"/>
      <c r="C18" s="387">
        <v>4264.702739915021</v>
      </c>
      <c r="D18" s="415">
        <f t="shared" si="2"/>
        <v>0.14828581040746633</v>
      </c>
      <c r="E18" s="387">
        <v>4335.7639382954185</v>
      </c>
      <c r="F18" s="415">
        <f t="shared" si="3"/>
        <v>0.16174068166707026</v>
      </c>
      <c r="G18" s="415">
        <f>C18/E18-1</f>
        <v>-0.016389545047126086</v>
      </c>
      <c r="H18" s="415">
        <v>-0.004788988391719151</v>
      </c>
      <c r="I18" s="143"/>
      <c r="J18" s="387">
        <v>13758.640308361382</v>
      </c>
      <c r="K18" s="415">
        <f t="shared" si="0"/>
        <v>0.16186182076199865</v>
      </c>
      <c r="L18" s="387">
        <v>12466.633652745793</v>
      </c>
      <c r="M18" s="415">
        <f t="shared" si="1"/>
        <v>0.15639877884120446</v>
      </c>
      <c r="N18" s="415">
        <f>J18/L18-1</f>
        <v>0.1036371719586886</v>
      </c>
      <c r="O18" s="415">
        <v>0.11543373695019787</v>
      </c>
    </row>
    <row r="19" spans="1:15" ht="15">
      <c r="A19" s="144" t="str">
        <f>'[2](5) Division MX-CAM '!$B$17</f>
        <v>Depreciación, amortización y otros cargos virtuales</v>
      </c>
      <c r="B19" s="48"/>
      <c r="C19" s="198">
        <v>1797.266915482558</v>
      </c>
      <c r="D19" s="411">
        <f t="shared" si="2"/>
        <v>0.062491854024547766</v>
      </c>
      <c r="E19" s="198">
        <v>1839.7127417437057</v>
      </c>
      <c r="F19" s="411">
        <f t="shared" si="3"/>
        <v>0.06862836564810869</v>
      </c>
      <c r="G19" s="411"/>
      <c r="H19" s="411"/>
      <c r="I19" s="145"/>
      <c r="J19" s="198">
        <v>5287.187659059827</v>
      </c>
      <c r="K19" s="411">
        <f t="shared" si="0"/>
        <v>0.06220046472802338</v>
      </c>
      <c r="L19" s="198">
        <v>5794.264892385757</v>
      </c>
      <c r="M19" s="411">
        <f t="shared" si="1"/>
        <v>0.07269131176017192</v>
      </c>
      <c r="N19" s="411"/>
      <c r="O19" s="411"/>
    </row>
    <row r="20" spans="1:15" ht="15.75" thickBot="1">
      <c r="A20" s="389" t="s">
        <v>102</v>
      </c>
      <c r="B20" s="146"/>
      <c r="C20" s="388">
        <v>6061.969655397579</v>
      </c>
      <c r="D20" s="432">
        <f t="shared" si="2"/>
        <v>0.2107776644320141</v>
      </c>
      <c r="E20" s="388">
        <v>6175.4766800391235</v>
      </c>
      <c r="F20" s="432">
        <f t="shared" si="3"/>
        <v>0.2303690473151789</v>
      </c>
      <c r="G20" s="432">
        <f>C20/E20-1</f>
        <v>-0.018380285526529594</v>
      </c>
      <c r="H20" s="432">
        <v>-0.0025337630987869453</v>
      </c>
      <c r="I20" s="143"/>
      <c r="J20" s="388">
        <v>19045.827967421206</v>
      </c>
      <c r="K20" s="432">
        <f t="shared" si="0"/>
        <v>0.224062285490022</v>
      </c>
      <c r="L20" s="388">
        <v>18260.89854513155</v>
      </c>
      <c r="M20" s="432">
        <f t="shared" si="1"/>
        <v>0.22909009060137636</v>
      </c>
      <c r="N20" s="432">
        <f>J20/L20-1</f>
        <v>0.04298416205257993</v>
      </c>
      <c r="O20" s="432">
        <v>0.057325279238799265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0"/>
  <sheetViews>
    <sheetView showGridLines="0" workbookViewId="0" topLeftCell="A1">
      <selection activeCell="R26" sqref="R26"/>
    </sheetView>
  </sheetViews>
  <sheetFormatPr defaultColWidth="11.421875" defaultRowHeight="15"/>
  <cols>
    <col min="1" max="1" width="51.140625" style="0" customWidth="1"/>
    <col min="2" max="2" width="1.7109375" style="0" customWidth="1"/>
    <col min="3" max="7" width="8.7109375" style="0" customWidth="1"/>
    <col min="8" max="8" width="11.7109375" style="0" customWidth="1"/>
    <col min="9" max="9" width="2.7109375" style="0" customWidth="1"/>
    <col min="10" max="14" width="8.7109375" style="0" customWidth="1"/>
    <col min="15" max="15" width="11.7109375" style="0" customWidth="1"/>
  </cols>
  <sheetData>
    <row r="1" spans="1:15" ht="15">
      <c r="A1" s="524" t="s">
        <v>68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1:15" ht="15">
      <c r="A2" s="536" t="s">
        <v>67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</row>
    <row r="3" spans="1:15" ht="15">
      <c r="A3" s="537" t="s">
        <v>42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</row>
    <row r="4" spans="1:15" ht="15">
      <c r="A4" s="126"/>
      <c r="B4" s="127"/>
      <c r="C4" s="128"/>
      <c r="D4" s="128"/>
      <c r="E4" s="128"/>
      <c r="F4" s="127"/>
      <c r="G4" s="128"/>
      <c r="H4" s="128"/>
      <c r="I4" s="127"/>
      <c r="J4" s="129"/>
      <c r="K4" s="129"/>
      <c r="L4" s="130"/>
      <c r="M4" s="29"/>
      <c r="N4" s="29"/>
      <c r="O4" s="29"/>
    </row>
    <row r="5" spans="1:15" ht="15">
      <c r="A5" s="126"/>
      <c r="B5" s="127"/>
      <c r="C5" s="538" t="str">
        <f>'Div Mex&amp;CA'!C5:H5</f>
        <v>Por el tercer trimestre de:</v>
      </c>
      <c r="D5" s="538"/>
      <c r="E5" s="538"/>
      <c r="F5" s="538"/>
      <c r="G5" s="538"/>
      <c r="H5" s="538"/>
      <c r="I5" s="127"/>
      <c r="J5" s="538" t="str">
        <f>'Div Mex&amp;CA'!J5:O5</f>
        <v xml:space="preserve">Para los primeros nueve meses de: </v>
      </c>
      <c r="K5" s="538"/>
      <c r="L5" s="538"/>
      <c r="M5" s="538"/>
      <c r="N5" s="538"/>
      <c r="O5" s="538"/>
    </row>
    <row r="6" spans="1:15" ht="26.25">
      <c r="A6" s="131"/>
      <c r="B6" s="132"/>
      <c r="C6" s="133">
        <v>2021</v>
      </c>
      <c r="D6" s="134" t="s">
        <v>133</v>
      </c>
      <c r="E6" s="133">
        <v>2020</v>
      </c>
      <c r="F6" s="134" t="str">
        <f>D6</f>
        <v>% of Ing.</v>
      </c>
      <c r="G6" s="133" t="s">
        <v>115</v>
      </c>
      <c r="H6" s="133" t="s">
        <v>136</v>
      </c>
      <c r="I6" s="135"/>
      <c r="J6" s="134">
        <f>+C6</f>
        <v>2021</v>
      </c>
      <c r="K6" s="134" t="str">
        <f>+D6</f>
        <v>% of Ing.</v>
      </c>
      <c r="L6" s="134">
        <f>+E6</f>
        <v>2020</v>
      </c>
      <c r="M6" s="134" t="str">
        <f>+F6</f>
        <v>% of Ing.</v>
      </c>
      <c r="N6" s="133" t="str">
        <f>+G6</f>
        <v>Δ% Reportado</v>
      </c>
      <c r="O6" s="133" t="s">
        <v>65</v>
      </c>
    </row>
    <row r="7" spans="1:15" ht="15">
      <c r="A7" s="489" t="s">
        <v>97</v>
      </c>
      <c r="B7" s="48"/>
      <c r="C7" s="490">
        <v>2272.592703348766</v>
      </c>
      <c r="D7" s="490"/>
      <c r="E7" s="490">
        <v>1776.3265147530171</v>
      </c>
      <c r="F7" s="490"/>
      <c r="G7" s="491">
        <f>C7/E7-1</f>
        <v>0.27937779708521115</v>
      </c>
      <c r="H7" s="491">
        <v>0.2793778077108944</v>
      </c>
      <c r="I7" s="145"/>
      <c r="J7" s="490">
        <v>6133.327095116871</v>
      </c>
      <c r="K7" s="490"/>
      <c r="L7" s="490">
        <v>5121.252504320163</v>
      </c>
      <c r="M7" s="490"/>
      <c r="N7" s="491">
        <f>J7/L7-1</f>
        <v>0.19762247417852308</v>
      </c>
      <c r="O7" s="491">
        <v>0.19762247285027357</v>
      </c>
    </row>
    <row r="8" spans="1:15" ht="15">
      <c r="A8" s="386" t="s">
        <v>98</v>
      </c>
      <c r="B8" s="50"/>
      <c r="C8" s="371">
        <v>345.4765313272152</v>
      </c>
      <c r="D8" s="371"/>
      <c r="E8" s="371">
        <v>309.2615417386656</v>
      </c>
      <c r="F8" s="371"/>
      <c r="G8" s="412">
        <f>C8/E8-1</f>
        <v>0.1171014972794524</v>
      </c>
      <c r="H8" s="412">
        <v>0.11710164797434319</v>
      </c>
      <c r="I8" s="136"/>
      <c r="J8" s="371">
        <v>980.4433034001565</v>
      </c>
      <c r="K8" s="371"/>
      <c r="L8" s="371">
        <v>885.499785435203</v>
      </c>
      <c r="M8" s="371"/>
      <c r="N8" s="412">
        <f>J8/L8-1</f>
        <v>0.10722026083641678</v>
      </c>
      <c r="O8" s="412">
        <v>0.10722037063439349</v>
      </c>
    </row>
    <row r="9" spans="1:15" ht="15">
      <c r="A9" s="137" t="str">
        <f>'[2](5) Division MX-CAM '!$B$7</f>
        <v>Precio promedio por caja unidad</v>
      </c>
      <c r="B9" s="50"/>
      <c r="C9" s="138">
        <v>45.229056476823125</v>
      </c>
      <c r="D9" s="138"/>
      <c r="E9" s="138">
        <v>47.04873900363073</v>
      </c>
      <c r="F9" s="139"/>
      <c r="G9" s="417">
        <f>C9/E9-1</f>
        <v>-0.038676541929576036</v>
      </c>
      <c r="H9" s="139"/>
      <c r="I9" s="136"/>
      <c r="J9" s="138">
        <v>48.99952362675395</v>
      </c>
      <c r="K9" s="138"/>
      <c r="L9" s="138">
        <v>47.636598355321055</v>
      </c>
      <c r="M9" s="139"/>
      <c r="N9" s="417">
        <f>J9/L9-1</f>
        <v>0.028610885715786072</v>
      </c>
      <c r="O9" s="139"/>
    </row>
    <row r="10" spans="1:15" ht="15">
      <c r="A10" s="391" t="str">
        <f>'[2](5) Division MX-CAM '!$B$8</f>
        <v>Ventas netas.</v>
      </c>
      <c r="B10" s="50"/>
      <c r="C10" s="356">
        <v>19174.623986768325</v>
      </c>
      <c r="D10" s="371"/>
      <c r="E10" s="356">
        <v>18459.20281954089</v>
      </c>
      <c r="F10" s="371"/>
      <c r="G10" s="371"/>
      <c r="H10" s="371"/>
      <c r="I10" s="136"/>
      <c r="J10" s="356">
        <v>55404.42285618988</v>
      </c>
      <c r="K10" s="371"/>
      <c r="L10" s="356">
        <v>53345.071971685386</v>
      </c>
      <c r="M10" s="371"/>
      <c r="N10" s="371"/>
      <c r="O10" s="371"/>
    </row>
    <row r="11" spans="1:15" ht="15">
      <c r="A11" s="141" t="str">
        <f>'[2](5) Division MX-CAM '!$B$9</f>
        <v>Otros ingresos de operación.</v>
      </c>
      <c r="B11" s="50"/>
      <c r="C11" s="259">
        <v>380.953549796402</v>
      </c>
      <c r="D11" s="140"/>
      <c r="E11" s="259">
        <v>1467.9225007358937</v>
      </c>
      <c r="F11" s="140"/>
      <c r="G11" s="140"/>
      <c r="H11" s="140"/>
      <c r="I11" s="136"/>
      <c r="J11" s="259">
        <v>683.8627261681984</v>
      </c>
      <c r="K11" s="140"/>
      <c r="L11" s="259">
        <v>1959.0816705392403</v>
      </c>
      <c r="M11" s="140"/>
      <c r="N11" s="140"/>
      <c r="O11" s="140"/>
    </row>
    <row r="12" spans="1:15" ht="15">
      <c r="A12" s="392" t="s">
        <v>99</v>
      </c>
      <c r="B12" s="59"/>
      <c r="C12" s="387">
        <v>19555.577536564728</v>
      </c>
      <c r="D12" s="415">
        <f aca="true" t="shared" si="0" ref="D12:D20">+C12/$C$12</f>
        <v>1</v>
      </c>
      <c r="E12" s="387">
        <v>19927.125320276777</v>
      </c>
      <c r="F12" s="415">
        <f>+E12/$E$12</f>
        <v>1</v>
      </c>
      <c r="G12" s="415">
        <f>C12/E12-1</f>
        <v>-0.018645327800191125</v>
      </c>
      <c r="H12" s="415">
        <v>0.08065221903581099</v>
      </c>
      <c r="I12" s="136"/>
      <c r="J12" s="387">
        <v>56088.285582358076</v>
      </c>
      <c r="K12" s="415">
        <f aca="true" t="shared" si="1" ref="K12:K20">+J12/$J$12</f>
        <v>1</v>
      </c>
      <c r="L12" s="387">
        <v>55304.153642224635</v>
      </c>
      <c r="M12" s="415">
        <f aca="true" t="shared" si="2" ref="M12:M20">+L12/$L$12</f>
        <v>1</v>
      </c>
      <c r="N12" s="415">
        <f>J12/L12-1</f>
        <v>0.014178536122370966</v>
      </c>
      <c r="O12" s="415">
        <v>0.15491689281119303</v>
      </c>
    </row>
    <row r="13" spans="1:15" ht="15">
      <c r="A13" s="141" t="str">
        <f>'[2](5) Division MX-CAM '!$B$11</f>
        <v>Costo de ventas</v>
      </c>
      <c r="B13" s="59"/>
      <c r="C13" s="259">
        <v>11939.410940825368</v>
      </c>
      <c r="D13" s="418">
        <f>+C13/$C$12</f>
        <v>0.6105373732123859</v>
      </c>
      <c r="E13" s="259">
        <v>11862.75712257802</v>
      </c>
      <c r="F13" s="418">
        <f>+E13/$E$12</f>
        <v>0.5953069964641168</v>
      </c>
      <c r="G13" s="418"/>
      <c r="H13" s="418"/>
      <c r="I13" s="136"/>
      <c r="J13" s="259">
        <v>34113.152086913535</v>
      </c>
      <c r="K13" s="418">
        <f t="shared" si="1"/>
        <v>0.6082045784199087</v>
      </c>
      <c r="L13" s="259">
        <v>33452.373091529116</v>
      </c>
      <c r="M13" s="418">
        <f t="shared" si="2"/>
        <v>0.6048799391803418</v>
      </c>
      <c r="N13" s="418"/>
      <c r="O13" s="418"/>
    </row>
    <row r="14" spans="1:15" ht="15">
      <c r="A14" s="392" t="str">
        <f>'[2](5) Division MX-CAM '!$B$12</f>
        <v>Utilidad bruta</v>
      </c>
      <c r="B14" s="50"/>
      <c r="C14" s="387">
        <v>7616.16659573936</v>
      </c>
      <c r="D14" s="415">
        <f t="shared" si="0"/>
        <v>0.3894626267876142</v>
      </c>
      <c r="E14" s="387">
        <v>8064.36819769876</v>
      </c>
      <c r="F14" s="415">
        <f>+E14/$E$12</f>
        <v>0.40469300353588333</v>
      </c>
      <c r="G14" s="415">
        <f>C14/E14-1</f>
        <v>-0.055578018137527274</v>
      </c>
      <c r="H14" s="415">
        <v>0.03547991197006417</v>
      </c>
      <c r="I14" s="136"/>
      <c r="J14" s="387">
        <v>21975.133495444545</v>
      </c>
      <c r="K14" s="415">
        <f t="shared" si="1"/>
        <v>0.3917954215800914</v>
      </c>
      <c r="L14" s="387">
        <v>21851.780550695516</v>
      </c>
      <c r="M14" s="415">
        <f t="shared" si="2"/>
        <v>0.3951200608196581</v>
      </c>
      <c r="N14" s="415">
        <f>J14/L14-1</f>
        <v>0.00564498368738664</v>
      </c>
      <c r="O14" s="415">
        <v>0.14349065513692572</v>
      </c>
    </row>
    <row r="15" spans="1:15" ht="15">
      <c r="A15" s="125" t="str">
        <f>'[2](5) Division MX-CAM '!$B$13</f>
        <v>Gastos de operación</v>
      </c>
      <c r="B15" s="142"/>
      <c r="C15" s="198">
        <v>5719.266665681364</v>
      </c>
      <c r="D15" s="418">
        <f t="shared" si="0"/>
        <v>0.292462171213689</v>
      </c>
      <c r="E15" s="198">
        <v>5355.911233010057</v>
      </c>
      <c r="F15" s="418">
        <f aca="true" t="shared" si="3" ref="F15:F20">+E15/$E$12</f>
        <v>0.26877490590979364</v>
      </c>
      <c r="G15" s="411"/>
      <c r="H15" s="411"/>
      <c r="I15" s="143"/>
      <c r="J15" s="198">
        <v>16252.916747806623</v>
      </c>
      <c r="K15" s="418">
        <f t="shared" si="1"/>
        <v>0.28977381959627574</v>
      </c>
      <c r="L15" s="198">
        <v>16273.923591723227</v>
      </c>
      <c r="M15" s="418">
        <f t="shared" si="2"/>
        <v>0.29426223022963166</v>
      </c>
      <c r="N15" s="411"/>
      <c r="O15" s="411"/>
    </row>
    <row r="16" spans="1:15" ht="15">
      <c r="A16" s="391" t="str">
        <f>'[2](5) Division MX-CAM '!$B$14</f>
        <v>Otros gastos operativos, neto</v>
      </c>
      <c r="B16" s="56"/>
      <c r="C16" s="356">
        <v>-297.23498904057675</v>
      </c>
      <c r="D16" s="412">
        <f t="shared" si="0"/>
        <v>-0.015199499400353233</v>
      </c>
      <c r="E16" s="356">
        <v>-92.35818970944777</v>
      </c>
      <c r="F16" s="412">
        <f t="shared" si="3"/>
        <v>-0.0046347974544762366</v>
      </c>
      <c r="G16" s="412"/>
      <c r="H16" s="412"/>
      <c r="I16" s="143"/>
      <c r="J16" s="356">
        <v>-180.45035208176043</v>
      </c>
      <c r="K16" s="412">
        <f t="shared" si="1"/>
        <v>-0.0032172556213506194</v>
      </c>
      <c r="L16" s="356">
        <v>-84.8988103168017</v>
      </c>
      <c r="M16" s="412">
        <f t="shared" si="2"/>
        <v>-0.0015351253879777593</v>
      </c>
      <c r="N16" s="412"/>
      <c r="O16" s="412"/>
    </row>
    <row r="17" spans="1:15" ht="27">
      <c r="A17" s="125" t="s">
        <v>100</v>
      </c>
      <c r="B17" s="50"/>
      <c r="C17" s="198">
        <v>-17.237632092597</v>
      </c>
      <c r="D17" s="418">
        <f t="shared" si="0"/>
        <v>-0.0008814688321204696</v>
      </c>
      <c r="E17" s="198">
        <v>17.443259923238198</v>
      </c>
      <c r="F17" s="418">
        <f t="shared" si="3"/>
        <v>0.0008753525479908972</v>
      </c>
      <c r="G17" s="411"/>
      <c r="H17" s="411"/>
      <c r="I17" s="143"/>
      <c r="J17" s="198">
        <v>41.4516084061544</v>
      </c>
      <c r="K17" s="418">
        <f t="shared" si="1"/>
        <v>0.0007390421721000602</v>
      </c>
      <c r="L17" s="198">
        <v>156.2746415966229</v>
      </c>
      <c r="M17" s="418">
        <f t="shared" si="2"/>
        <v>0.0028257306423600604</v>
      </c>
      <c r="N17" s="411"/>
      <c r="O17" s="411"/>
    </row>
    <row r="18" spans="1:15" ht="15">
      <c r="A18" s="390" t="s">
        <v>101</v>
      </c>
      <c r="B18" s="50"/>
      <c r="C18" s="387">
        <v>2211.372551191169</v>
      </c>
      <c r="D18" s="415">
        <f t="shared" si="0"/>
        <v>0.11308142380639884</v>
      </c>
      <c r="E18" s="387">
        <v>2783.3718944749103</v>
      </c>
      <c r="F18" s="415">
        <f t="shared" si="3"/>
        <v>0.13967754253257492</v>
      </c>
      <c r="G18" s="415">
        <f>C18/E18-1</f>
        <v>-0.20550589894910554</v>
      </c>
      <c r="H18" s="415">
        <v>-0.17431300366852243</v>
      </c>
      <c r="I18" s="143"/>
      <c r="J18" s="387">
        <v>5861.215491313523</v>
      </c>
      <c r="K18" s="415">
        <f t="shared" si="1"/>
        <v>0.10449981543306612</v>
      </c>
      <c r="L18" s="387">
        <v>5506.481127692463</v>
      </c>
      <c r="M18" s="415">
        <f t="shared" si="2"/>
        <v>0.0995672253356441</v>
      </c>
      <c r="N18" s="415">
        <f>J18/L18-1</f>
        <v>0.06442124387516324</v>
      </c>
      <c r="O18" s="415">
        <v>0.1747516621405678</v>
      </c>
    </row>
    <row r="19" spans="1:15" ht="15">
      <c r="A19" s="144" t="str">
        <f>'[2](5) Division MX-CAM '!$B$17</f>
        <v>Depreciación, amortización y otros cargos virtuales</v>
      </c>
      <c r="B19" s="48"/>
      <c r="C19" s="198">
        <v>1046.179544809797</v>
      </c>
      <c r="D19" s="411">
        <f t="shared" si="0"/>
        <v>0.05349775749929483</v>
      </c>
      <c r="E19" s="198">
        <v>1115.8374382056857</v>
      </c>
      <c r="F19" s="411">
        <f t="shared" si="3"/>
        <v>0.055995906096413674</v>
      </c>
      <c r="G19" s="411"/>
      <c r="H19" s="411"/>
      <c r="I19" s="145"/>
      <c r="J19" s="198">
        <v>3252.158859371858</v>
      </c>
      <c r="K19" s="411">
        <f t="shared" si="1"/>
        <v>0.05798285373862073</v>
      </c>
      <c r="L19" s="198">
        <v>3595.98509298015</v>
      </c>
      <c r="M19" s="411">
        <f t="shared" si="2"/>
        <v>0.0650219713376939</v>
      </c>
      <c r="N19" s="411"/>
      <c r="O19" s="411"/>
    </row>
    <row r="20" spans="1:15" ht="15.75" thickBot="1">
      <c r="A20" s="389" t="s">
        <v>102</v>
      </c>
      <c r="B20" s="146"/>
      <c r="C20" s="388">
        <v>3257.5520960009662</v>
      </c>
      <c r="D20" s="432">
        <f t="shared" si="0"/>
        <v>0.16657918130569369</v>
      </c>
      <c r="E20" s="388">
        <v>3899.2093326805953</v>
      </c>
      <c r="F20" s="432">
        <f t="shared" si="3"/>
        <v>0.19567344862898858</v>
      </c>
      <c r="G20" s="432">
        <f>C20/E20-1</f>
        <v>-0.16456085886481708</v>
      </c>
      <c r="H20" s="432">
        <v>-0.10980865071855217</v>
      </c>
      <c r="I20" s="143"/>
      <c r="J20" s="388">
        <v>9113.37435068538</v>
      </c>
      <c r="K20" s="432">
        <f t="shared" si="1"/>
        <v>0.16248266917168686</v>
      </c>
      <c r="L20" s="388">
        <v>9102.466220672613</v>
      </c>
      <c r="M20" s="432">
        <f t="shared" si="2"/>
        <v>0.16458919667333802</v>
      </c>
      <c r="N20" s="432">
        <f>J20/L20-1</f>
        <v>0.0011983708314120545</v>
      </c>
      <c r="O20" s="432">
        <v>0.12168856673925266</v>
      </c>
    </row>
  </sheetData>
  <mergeCells count="5">
    <mergeCell ref="A1:O1"/>
    <mergeCell ref="A2:O2"/>
    <mergeCell ref="A3:O3"/>
    <mergeCell ref="C5:H5"/>
    <mergeCell ref="J5:O5"/>
  </mergeCells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161" customWidth="1"/>
    <col min="2" max="2" width="1.7109375" style="160" customWidth="1"/>
    <col min="3" max="4" width="10.7109375" style="158" customWidth="1"/>
    <col min="5" max="5" width="11.140625" style="158" customWidth="1"/>
    <col min="6" max="6" width="1.7109375" style="158" customWidth="1"/>
    <col min="7" max="8" width="10.7109375" style="158" customWidth="1"/>
    <col min="9" max="9" width="7.7109375" style="158" customWidth="1"/>
    <col min="10" max="10" width="1.7109375" style="158" hidden="1" customWidth="1"/>
    <col min="11" max="11" width="13.421875" style="160" customWidth="1"/>
    <col min="12" max="12" width="10.28125" style="160" customWidth="1"/>
    <col min="13" max="14" width="11.28125" style="160" customWidth="1"/>
    <col min="15" max="15" width="19.00390625" style="160" customWidth="1"/>
    <col min="16" max="16" width="13.57421875" style="149" customWidth="1"/>
    <col min="17" max="16384" width="9.8515625" style="149" customWidth="1"/>
  </cols>
  <sheetData>
    <row r="1" spans="1:18" ht="11.1" customHeight="1">
      <c r="A1" s="546" t="s">
        <v>11</v>
      </c>
      <c r="B1" s="546"/>
      <c r="C1" s="546"/>
      <c r="D1" s="546"/>
      <c r="E1" s="546"/>
      <c r="F1" s="546"/>
      <c r="G1" s="546"/>
      <c r="H1" s="546"/>
      <c r="I1" s="546"/>
      <c r="J1" s="546"/>
      <c r="K1" s="147"/>
      <c r="L1" s="147"/>
      <c r="M1" s="147"/>
      <c r="N1" s="148"/>
      <c r="O1" s="149"/>
      <c r="P1" s="150"/>
      <c r="Q1" s="150"/>
      <c r="R1" s="150"/>
    </row>
    <row r="2" spans="1:18" ht="11.1" customHeight="1">
      <c r="A2" s="546" t="s">
        <v>70</v>
      </c>
      <c r="B2" s="546"/>
      <c r="C2" s="546"/>
      <c r="D2" s="546"/>
      <c r="E2" s="546"/>
      <c r="F2" s="546"/>
      <c r="G2" s="546"/>
      <c r="H2" s="546"/>
      <c r="I2" s="546"/>
      <c r="J2" s="546"/>
      <c r="K2" s="151"/>
      <c r="L2" s="151"/>
      <c r="M2" s="151"/>
      <c r="N2" s="152"/>
      <c r="O2" s="147"/>
      <c r="P2" s="153"/>
      <c r="Q2" s="153"/>
      <c r="R2" s="153"/>
    </row>
    <row r="3" spans="1:15" ht="11.1" customHeight="1">
      <c r="A3" s="154"/>
      <c r="B3" s="155"/>
      <c r="C3" s="156"/>
      <c r="D3" s="156"/>
      <c r="E3" s="156"/>
      <c r="F3" s="156"/>
      <c r="G3" s="156"/>
      <c r="H3" s="156"/>
      <c r="I3" s="156"/>
      <c r="J3" s="156"/>
      <c r="K3" s="157"/>
      <c r="L3" s="157"/>
      <c r="M3" s="157"/>
      <c r="N3" s="157"/>
      <c r="O3" s="151"/>
    </row>
    <row r="4" spans="1:10" ht="15" customHeight="1">
      <c r="A4" s="547" t="s">
        <v>71</v>
      </c>
      <c r="B4" s="547"/>
      <c r="C4" s="547"/>
      <c r="D4" s="547"/>
      <c r="E4" s="547"/>
      <c r="G4" s="159"/>
      <c r="H4" s="159"/>
      <c r="I4" s="159"/>
      <c r="J4" s="159"/>
    </row>
    <row r="5" spans="2:10" ht="15" customHeight="1">
      <c r="B5" s="158"/>
      <c r="C5" s="162" t="s">
        <v>106</v>
      </c>
      <c r="D5" s="162" t="s">
        <v>183</v>
      </c>
      <c r="E5" s="162" t="s">
        <v>162</v>
      </c>
      <c r="F5" s="163"/>
      <c r="G5" s="164"/>
      <c r="H5" s="165"/>
      <c r="I5" s="165"/>
      <c r="J5" s="165"/>
    </row>
    <row r="6" spans="1:18" ht="15" customHeight="1">
      <c r="A6" s="166" t="s">
        <v>72</v>
      </c>
      <c r="B6" s="167"/>
      <c r="C6" s="168">
        <v>0.05869996636346597</v>
      </c>
      <c r="D6" s="168">
        <v>0.01464203098821315</v>
      </c>
      <c r="E6" s="168">
        <v>0.04814300000000005</v>
      </c>
      <c r="F6" s="170"/>
      <c r="G6" s="171"/>
      <c r="H6" s="172"/>
      <c r="I6" s="172"/>
      <c r="J6" s="172"/>
      <c r="K6" s="173"/>
      <c r="L6" s="173"/>
      <c r="M6" s="174"/>
      <c r="N6" s="174"/>
      <c r="O6" s="174"/>
      <c r="P6" s="174"/>
      <c r="Q6" s="173"/>
      <c r="R6" s="173"/>
    </row>
    <row r="7" spans="1:18" ht="15" customHeight="1">
      <c r="A7" s="393" t="s">
        <v>73</v>
      </c>
      <c r="B7" s="167"/>
      <c r="C7" s="394">
        <v>0.044614966043974746</v>
      </c>
      <c r="D7" s="394">
        <v>0.008685575757575892</v>
      </c>
      <c r="E7" s="394">
        <v>0.040207000000000104</v>
      </c>
      <c r="F7" s="170"/>
      <c r="G7" s="171"/>
      <c r="H7" s="172"/>
      <c r="I7" s="172"/>
      <c r="J7" s="172"/>
      <c r="K7" s="173"/>
      <c r="L7" s="173"/>
      <c r="M7" s="174"/>
      <c r="N7" s="174"/>
      <c r="O7" s="174"/>
      <c r="P7" s="174"/>
      <c r="Q7" s="174"/>
      <c r="R7" s="175"/>
    </row>
    <row r="8" spans="1:18" ht="15" customHeight="1">
      <c r="A8" s="166" t="s">
        <v>74</v>
      </c>
      <c r="B8" s="167"/>
      <c r="C8" s="168">
        <v>0.09804254336193519</v>
      </c>
      <c r="D8" s="168">
        <v>0.02267835614602709</v>
      </c>
      <c r="E8" s="168">
        <v>0.06033337321932386</v>
      </c>
      <c r="F8" s="170"/>
      <c r="G8" s="171"/>
      <c r="H8" s="172"/>
      <c r="I8" s="172"/>
      <c r="J8" s="172"/>
      <c r="K8" s="173"/>
      <c r="L8" s="173"/>
      <c r="M8" s="174"/>
      <c r="N8" s="174"/>
      <c r="O8" s="174"/>
      <c r="P8" s="174"/>
      <c r="Q8" s="174"/>
      <c r="R8" s="175"/>
    </row>
    <row r="9" spans="1:18" ht="15" customHeight="1">
      <c r="A9" s="393" t="s">
        <v>75</v>
      </c>
      <c r="B9" s="167"/>
      <c r="C9" s="394">
        <v>0.4827094152298066</v>
      </c>
      <c r="D9" s="394">
        <v>0.09123119411800595</v>
      </c>
      <c r="E9" s="394">
        <v>0.35894403420217036</v>
      </c>
      <c r="F9" s="170"/>
      <c r="G9" s="171"/>
      <c r="H9" s="172"/>
      <c r="I9" s="172"/>
      <c r="J9" s="172"/>
      <c r="K9" s="173"/>
      <c r="L9" s="173"/>
      <c r="M9" s="174"/>
      <c r="N9" s="174"/>
      <c r="O9" s="174"/>
      <c r="P9" s="174"/>
      <c r="Q9" s="174"/>
      <c r="R9" s="175"/>
    </row>
    <row r="10" spans="1:18" ht="15" customHeight="1">
      <c r="A10" s="166" t="s">
        <v>76</v>
      </c>
      <c r="B10" s="176"/>
      <c r="C10" s="168">
        <v>0.021525826780675494</v>
      </c>
      <c r="D10" s="168">
        <v>0.024869675585719175</v>
      </c>
      <c r="E10" s="168">
        <v>0.012580999999999953</v>
      </c>
      <c r="F10" s="170"/>
      <c r="G10" s="171"/>
      <c r="H10" s="172"/>
      <c r="I10" s="172"/>
      <c r="J10" s="172"/>
      <c r="K10" s="173"/>
      <c r="L10" s="173"/>
      <c r="M10" s="174"/>
      <c r="N10" s="174"/>
      <c r="O10" s="174"/>
      <c r="P10" s="174"/>
      <c r="Q10" s="174"/>
      <c r="R10" s="175"/>
    </row>
    <row r="11" spans="1:18" ht="15" customHeight="1">
      <c r="A11" s="393" t="s">
        <v>77</v>
      </c>
      <c r="B11" s="176"/>
      <c r="C11" s="394">
        <v>0.02577867991083793</v>
      </c>
      <c r="D11" s="394">
        <v>0.003708262843425736</v>
      </c>
      <c r="E11" s="394">
        <v>0.019728966358211197</v>
      </c>
      <c r="F11" s="170"/>
      <c r="G11" s="171"/>
      <c r="H11" s="172"/>
      <c r="I11" s="172"/>
      <c r="J11" s="172"/>
      <c r="K11" s="173"/>
      <c r="L11" s="173"/>
      <c r="M11" s="174"/>
      <c r="N11" s="174"/>
      <c r="O11" s="174"/>
      <c r="P11" s="174"/>
      <c r="Q11" s="174"/>
      <c r="R11" s="175"/>
    </row>
    <row r="12" spans="1:18" ht="15" customHeight="1">
      <c r="A12" s="166" t="s">
        <v>78</v>
      </c>
      <c r="B12" s="176"/>
      <c r="C12" s="168">
        <v>0.04065546709601686</v>
      </c>
      <c r="D12" s="168">
        <v>0.048667958284617674</v>
      </c>
      <c r="E12" s="168">
        <v>0.01628500569793956</v>
      </c>
      <c r="F12" s="170"/>
      <c r="G12" s="171"/>
      <c r="H12" s="172"/>
      <c r="I12" s="172"/>
      <c r="J12" s="172"/>
      <c r="K12" s="173"/>
      <c r="L12" s="173"/>
      <c r="M12" s="174"/>
      <c r="N12" s="174"/>
      <c r="O12" s="174"/>
      <c r="P12" s="174"/>
      <c r="Q12" s="174"/>
      <c r="R12" s="175"/>
    </row>
    <row r="13" spans="1:18" ht="15" customHeight="1">
      <c r="A13" s="393" t="s">
        <v>79</v>
      </c>
      <c r="B13" s="176"/>
      <c r="C13" s="394">
        <v>0.05004549652455581</v>
      </c>
      <c r="D13" s="394">
        <v>0.04832523207838402</v>
      </c>
      <c r="E13" s="394">
        <v>0.036335000000000006</v>
      </c>
      <c r="F13" s="170"/>
      <c r="G13" s="171"/>
      <c r="H13" s="172"/>
      <c r="I13" s="172"/>
      <c r="J13" s="172"/>
      <c r="K13" s="173"/>
      <c r="L13" s="173"/>
      <c r="M13" s="174"/>
      <c r="N13" s="174"/>
      <c r="O13" s="174"/>
      <c r="P13" s="174"/>
      <c r="Q13" s="174"/>
      <c r="R13" s="175"/>
    </row>
    <row r="14" spans="1:18" ht="15" customHeight="1" thickBot="1">
      <c r="A14" s="177" t="s">
        <v>80</v>
      </c>
      <c r="B14" s="178"/>
      <c r="C14" s="179">
        <v>0.07535319512982097</v>
      </c>
      <c r="D14" s="179">
        <v>0.021229490214412117</v>
      </c>
      <c r="E14" s="179">
        <v>0.06599099999999991</v>
      </c>
      <c r="F14" s="169"/>
      <c r="G14" s="171"/>
      <c r="H14" s="172"/>
      <c r="I14" s="172"/>
      <c r="J14" s="172"/>
      <c r="K14" s="173"/>
      <c r="L14" s="173"/>
      <c r="M14" s="174"/>
      <c r="N14" s="174"/>
      <c r="O14" s="174"/>
      <c r="P14" s="174"/>
      <c r="Q14" s="174"/>
      <c r="R14" s="175"/>
    </row>
    <row r="15" ht="9.95" customHeight="1"/>
    <row r="16" ht="15" customHeight="1">
      <c r="A16" s="180" t="s">
        <v>116</v>
      </c>
    </row>
    <row r="17" ht="11.1" customHeight="1">
      <c r="A17" s="180"/>
    </row>
    <row r="18" ht="11.1" customHeight="1">
      <c r="A18" s="181"/>
    </row>
    <row r="19" spans="1:9" ht="15" customHeight="1">
      <c r="A19" s="547" t="s">
        <v>82</v>
      </c>
      <c r="B19" s="547"/>
      <c r="C19" s="547"/>
      <c r="D19" s="547"/>
      <c r="E19" s="547"/>
      <c r="F19" s="547"/>
      <c r="G19" s="547"/>
      <c r="H19" s="547"/>
      <c r="I19" s="547"/>
    </row>
    <row r="20" spans="3:9" ht="25.5" customHeight="1">
      <c r="C20" s="544" t="s">
        <v>83</v>
      </c>
      <c r="D20" s="544"/>
      <c r="E20" s="544"/>
      <c r="F20" s="494"/>
      <c r="G20" s="544" t="s">
        <v>137</v>
      </c>
      <c r="H20" s="544"/>
      <c r="I20" s="544"/>
    </row>
    <row r="21" spans="3:9" ht="15" customHeight="1">
      <c r="C21" s="182" t="s">
        <v>183</v>
      </c>
      <c r="D21" s="182" t="s">
        <v>169</v>
      </c>
      <c r="E21" s="182" t="s">
        <v>69</v>
      </c>
      <c r="F21" s="183"/>
      <c r="G21" s="182" t="s">
        <v>184</v>
      </c>
      <c r="H21" s="182" t="s">
        <v>139</v>
      </c>
      <c r="I21" s="182" t="s">
        <v>69</v>
      </c>
    </row>
    <row r="22" spans="1:9" ht="15" customHeight="1">
      <c r="A22" s="166" t="s">
        <v>72</v>
      </c>
      <c r="C22" s="184">
        <v>20.00923032258065</v>
      </c>
      <c r="D22" s="184">
        <v>22.105508172043</v>
      </c>
      <c r="E22" s="196">
        <v>-0.09483056590001981</v>
      </c>
      <c r="F22" s="172"/>
      <c r="G22" s="184">
        <v>20.134380998463904</v>
      </c>
      <c r="H22" s="184">
        <v>21.609120771227282</v>
      </c>
      <c r="I22" s="433">
        <f>G22/H22-1</f>
        <v>-0.06824617199266181</v>
      </c>
    </row>
    <row r="23" spans="1:9" ht="15" customHeight="1">
      <c r="A23" s="393" t="s">
        <v>73</v>
      </c>
      <c r="B23" s="185"/>
      <c r="C23" s="395">
        <v>3846.7350984126983</v>
      </c>
      <c r="D23" s="395">
        <v>3733.6015683147266</v>
      </c>
      <c r="E23" s="396">
        <v>0.030301447015150584</v>
      </c>
      <c r="F23" s="172"/>
      <c r="G23" s="395">
        <v>7.729382852534562</v>
      </c>
      <c r="H23" s="395">
        <v>7.6890079558769004</v>
      </c>
      <c r="I23" s="434">
        <f aca="true" t="shared" si="0" ref="I23:I30">G23/H23-1</f>
        <v>0.00525098905988286</v>
      </c>
    </row>
    <row r="24" spans="1:9" ht="15" customHeight="1">
      <c r="A24" s="166" t="s">
        <v>74</v>
      </c>
      <c r="C24" s="184">
        <v>5.229371067821069</v>
      </c>
      <c r="D24" s="184">
        <v>5.380303450655624</v>
      </c>
      <c r="E24" s="196">
        <v>-0.028052763978612227</v>
      </c>
      <c r="F24" s="172"/>
      <c r="G24" s="184">
        <v>35.14093144393241</v>
      </c>
      <c r="H24" s="184">
        <v>34.08934849833148</v>
      </c>
      <c r="I24" s="433">
        <f t="shared" si="0"/>
        <v>0.03084784520456285</v>
      </c>
    </row>
    <row r="25" spans="1:9" ht="15" customHeight="1">
      <c r="A25" s="393" t="s">
        <v>75</v>
      </c>
      <c r="C25" s="395">
        <v>97.24160173160173</v>
      </c>
      <c r="D25" s="395">
        <v>73.32705339105338</v>
      </c>
      <c r="E25" s="396">
        <v>0.3261354061646524</v>
      </c>
      <c r="F25" s="172"/>
      <c r="G25" s="395">
        <v>620.5904193548388</v>
      </c>
      <c r="H25" s="395">
        <v>574.890226115437</v>
      </c>
      <c r="I25" s="434">
        <f t="shared" si="0"/>
        <v>0.07949377318205664</v>
      </c>
    </row>
    <row r="26" spans="1:9" ht="15" customHeight="1">
      <c r="A26" s="166" t="s">
        <v>76</v>
      </c>
      <c r="C26" s="184">
        <v>624.5906666666666</v>
      </c>
      <c r="D26" s="184">
        <v>594.3189498207886</v>
      </c>
      <c r="E26" s="196">
        <v>0.05093513652056059</v>
      </c>
      <c r="F26" s="172"/>
      <c r="G26" s="184">
        <v>1</v>
      </c>
      <c r="H26" s="184">
        <v>1</v>
      </c>
      <c r="I26" s="433">
        <f t="shared" si="0"/>
        <v>0</v>
      </c>
    </row>
    <row r="27" spans="1:9" ht="15" customHeight="1">
      <c r="A27" s="393" t="s">
        <v>77</v>
      </c>
      <c r="C27" s="395">
        <v>1</v>
      </c>
      <c r="D27" s="395">
        <v>1</v>
      </c>
      <c r="E27" s="396">
        <v>0</v>
      </c>
      <c r="F27" s="172"/>
      <c r="G27" s="395">
        <v>3749.145840878169</v>
      </c>
      <c r="H27" s="395">
        <v>3692.4766929824564</v>
      </c>
      <c r="I27" s="434">
        <f t="shared" si="0"/>
        <v>0.01534719176519439</v>
      </c>
    </row>
    <row r="28" spans="1:9" ht="15" customHeight="1">
      <c r="A28" s="166" t="s">
        <v>78</v>
      </c>
      <c r="C28" s="184">
        <v>7.7384457383512535</v>
      </c>
      <c r="D28" s="184">
        <v>7.719452089605735</v>
      </c>
      <c r="E28" s="196">
        <v>0.0024604918231299067</v>
      </c>
      <c r="F28" s="172"/>
      <c r="G28" s="184">
        <v>5.317051133473152</v>
      </c>
      <c r="H28" s="184">
        <v>4.9233257154882155</v>
      </c>
      <c r="I28" s="433">
        <f t="shared" si="0"/>
        <v>0.07997143409511209</v>
      </c>
    </row>
    <row r="29" spans="1:9" ht="15" customHeight="1">
      <c r="A29" s="393" t="s">
        <v>79</v>
      </c>
      <c r="C29" s="395">
        <v>35.257627992831544</v>
      </c>
      <c r="D29" s="395">
        <v>34.4693206451613</v>
      </c>
      <c r="E29" s="396">
        <v>0.022869825482937367</v>
      </c>
      <c r="F29" s="172"/>
      <c r="G29" s="395">
        <v>95.00188721804511</v>
      </c>
      <c r="H29" s="395">
        <v>64.58752232158679</v>
      </c>
      <c r="I29" s="434">
        <f t="shared" si="0"/>
        <v>0.47090155812174683</v>
      </c>
    </row>
    <row r="30" spans="1:9" ht="15" customHeight="1" thickBot="1">
      <c r="A30" s="177" t="s">
        <v>80</v>
      </c>
      <c r="B30" s="186"/>
      <c r="C30" s="187">
        <v>43.249964646464655</v>
      </c>
      <c r="D30" s="187">
        <v>42.7359872859025</v>
      </c>
      <c r="E30" s="197">
        <v>0.012026804414828618</v>
      </c>
      <c r="F30" s="172"/>
      <c r="G30" s="187">
        <v>43.67034044300475</v>
      </c>
      <c r="H30" s="187">
        <v>41.35658345864662</v>
      </c>
      <c r="I30" s="435">
        <f t="shared" si="0"/>
        <v>0.055946521469107946</v>
      </c>
    </row>
    <row r="31" spans="1:2" ht="11.1" customHeight="1">
      <c r="A31" s="188"/>
      <c r="B31" s="185"/>
    </row>
    <row r="32" spans="1:2" ht="11.1" customHeight="1">
      <c r="A32" s="188"/>
      <c r="B32" s="185"/>
    </row>
    <row r="33" spans="1:9" ht="15" customHeight="1">
      <c r="A33" s="543" t="s">
        <v>84</v>
      </c>
      <c r="B33" s="543"/>
      <c r="C33" s="543"/>
      <c r="D33" s="543"/>
      <c r="E33" s="543"/>
      <c r="F33" s="543"/>
      <c r="G33" s="543"/>
      <c r="H33" s="543"/>
      <c r="I33" s="543"/>
    </row>
    <row r="34" spans="3:9" ht="24.75" customHeight="1">
      <c r="C34" s="544" t="s">
        <v>85</v>
      </c>
      <c r="D34" s="544"/>
      <c r="E34" s="544"/>
      <c r="F34" s="189"/>
      <c r="G34" s="544" t="str">
        <f>C34</f>
        <v>Tipo de cambio de cierre                                         (moneda local por USD)</v>
      </c>
      <c r="H34" s="544"/>
      <c r="I34" s="544"/>
    </row>
    <row r="35" spans="3:9" ht="15" customHeight="1">
      <c r="C35" s="190" t="s">
        <v>185</v>
      </c>
      <c r="D35" s="190" t="s">
        <v>170</v>
      </c>
      <c r="E35" s="182" t="s">
        <v>69</v>
      </c>
      <c r="F35" s="191"/>
      <c r="G35" s="190" t="s">
        <v>186</v>
      </c>
      <c r="H35" s="190" t="s">
        <v>140</v>
      </c>
      <c r="I35" s="182" t="s">
        <v>69</v>
      </c>
    </row>
    <row r="36" spans="1:15" ht="15" customHeight="1">
      <c r="A36" s="166" t="s">
        <v>72</v>
      </c>
      <c r="C36" s="184">
        <v>20.306</v>
      </c>
      <c r="D36" s="184">
        <v>22.4573</v>
      </c>
      <c r="E36" s="196">
        <v>-0.09579513120455263</v>
      </c>
      <c r="F36" s="184"/>
      <c r="G36" s="184">
        <v>19.8027</v>
      </c>
      <c r="H36" s="184">
        <v>22.9715</v>
      </c>
      <c r="I36" s="196">
        <v>-0.13794484469886592</v>
      </c>
      <c r="K36" s="148"/>
      <c r="O36" s="192"/>
    </row>
    <row r="37" spans="1:9" ht="15" customHeight="1">
      <c r="A37" s="393" t="s">
        <v>73</v>
      </c>
      <c r="B37" s="185"/>
      <c r="C37" s="395">
        <v>3834.68</v>
      </c>
      <c r="D37" s="395">
        <v>3878.94</v>
      </c>
      <c r="E37" s="396">
        <v>-0.011410333750973223</v>
      </c>
      <c r="F37" s="184"/>
      <c r="G37" s="395">
        <v>3756.67</v>
      </c>
      <c r="H37" s="395">
        <v>3758.91</v>
      </c>
      <c r="I37" s="396">
        <v>-0.0005959174335112838</v>
      </c>
    </row>
    <row r="38" spans="1:9" ht="15" customHeight="1">
      <c r="A38" s="166" t="s">
        <v>74</v>
      </c>
      <c r="C38" s="184">
        <v>5.4394</v>
      </c>
      <c r="D38" s="184">
        <v>5.6407</v>
      </c>
      <c r="E38" s="196">
        <v>-0.035687060116652125</v>
      </c>
      <c r="F38" s="184"/>
      <c r="G38" s="184">
        <v>5.0022</v>
      </c>
      <c r="H38" s="184">
        <v>5.476</v>
      </c>
      <c r="I38" s="196">
        <v>-0.08652300949598246</v>
      </c>
    </row>
    <row r="39" spans="1:10" ht="15" customHeight="1">
      <c r="A39" s="393" t="s">
        <v>75</v>
      </c>
      <c r="C39" s="395">
        <v>98.74</v>
      </c>
      <c r="D39" s="395">
        <v>76.18</v>
      </c>
      <c r="E39" s="396">
        <v>0.2961407193489103</v>
      </c>
      <c r="F39" s="184"/>
      <c r="G39" s="395">
        <v>95.72</v>
      </c>
      <c r="H39" s="395">
        <v>70.46</v>
      </c>
      <c r="I39" s="396">
        <v>0.35850127732046566</v>
      </c>
      <c r="J39" s="193"/>
    </row>
    <row r="40" spans="1:9" ht="15" customHeight="1">
      <c r="A40" s="166" t="s">
        <v>76</v>
      </c>
      <c r="C40" s="184">
        <v>629.71</v>
      </c>
      <c r="D40" s="184">
        <v>606.68</v>
      </c>
      <c r="E40" s="196">
        <v>0.037960704160348246</v>
      </c>
      <c r="F40" s="184"/>
      <c r="G40" s="184">
        <v>621.92</v>
      </c>
      <c r="H40" s="184">
        <v>583.49</v>
      </c>
      <c r="I40" s="196">
        <v>0.06586231126497455</v>
      </c>
    </row>
    <row r="41" spans="1:9" ht="15" customHeight="1">
      <c r="A41" s="393" t="s">
        <v>77</v>
      </c>
      <c r="C41" s="395">
        <v>1</v>
      </c>
      <c r="D41" s="395">
        <v>1</v>
      </c>
      <c r="E41" s="396">
        <v>0</v>
      </c>
      <c r="F41" s="184"/>
      <c r="G41" s="395">
        <v>1</v>
      </c>
      <c r="H41" s="395">
        <v>1</v>
      </c>
      <c r="I41" s="396">
        <v>0</v>
      </c>
    </row>
    <row r="42" spans="1:9" ht="15" customHeight="1">
      <c r="A42" s="166" t="s">
        <v>78</v>
      </c>
      <c r="C42" s="184">
        <v>7.7337</v>
      </c>
      <c r="D42" s="184">
        <v>7.78602</v>
      </c>
      <c r="E42" s="196">
        <v>-0.006719736142470678</v>
      </c>
      <c r="F42" s="184"/>
      <c r="G42" s="184">
        <v>7.744</v>
      </c>
      <c r="H42" s="184">
        <v>7.70026</v>
      </c>
      <c r="I42" s="196">
        <v>0.005680327677247243</v>
      </c>
    </row>
    <row r="43" spans="1:15" ht="15" customHeight="1">
      <c r="A43" s="393" t="s">
        <v>79</v>
      </c>
      <c r="C43" s="395">
        <v>35.3441</v>
      </c>
      <c r="D43" s="395">
        <v>34.5952</v>
      </c>
      <c r="E43" s="396">
        <v>0.021647511793543517</v>
      </c>
      <c r="F43" s="184"/>
      <c r="G43" s="395">
        <v>35.1681</v>
      </c>
      <c r="H43" s="395">
        <v>34.3391</v>
      </c>
      <c r="I43" s="396">
        <v>0.02414157622069313</v>
      </c>
      <c r="K43" s="194"/>
      <c r="L43" s="194"/>
      <c r="M43" s="194"/>
      <c r="N43" s="194"/>
      <c r="O43" s="194"/>
    </row>
    <row r="44" spans="1:15" ht="15" customHeight="1" thickBot="1">
      <c r="A44" s="177" t="s">
        <v>80</v>
      </c>
      <c r="B44" s="186"/>
      <c r="C44" s="187">
        <v>42.94</v>
      </c>
      <c r="D44" s="187">
        <v>42.575</v>
      </c>
      <c r="E44" s="197">
        <v>0.008573106283029874</v>
      </c>
      <c r="F44" s="187"/>
      <c r="G44" s="187">
        <v>43.577</v>
      </c>
      <c r="H44" s="187">
        <v>42.212</v>
      </c>
      <c r="I44" s="197">
        <v>0.032336776272150036</v>
      </c>
      <c r="J44" s="187">
        <f>'[2](12) Macroeconomicos (2)'!I47</f>
        <v>0</v>
      </c>
      <c r="K44" s="194"/>
      <c r="L44" s="194"/>
      <c r="M44" s="194"/>
      <c r="N44" s="194"/>
      <c r="O44" s="194"/>
    </row>
    <row r="45" spans="1:15" ht="9.95" customHeight="1">
      <c r="A45" s="166"/>
      <c r="B45" s="185"/>
      <c r="C45" s="184"/>
      <c r="D45" s="184"/>
      <c r="E45" s="196"/>
      <c r="F45" s="184"/>
      <c r="G45" s="184"/>
      <c r="H45" s="184"/>
      <c r="I45" s="196"/>
      <c r="J45" s="184"/>
      <c r="K45" s="194"/>
      <c r="L45" s="194"/>
      <c r="M45" s="194"/>
      <c r="N45" s="194"/>
      <c r="O45" s="194"/>
    </row>
    <row r="46" spans="1:15" ht="15" customHeight="1">
      <c r="A46" s="545" t="s">
        <v>86</v>
      </c>
      <c r="B46" s="545"/>
      <c r="C46" s="545"/>
      <c r="D46" s="545"/>
      <c r="E46" s="545"/>
      <c r="F46" s="545"/>
      <c r="G46" s="545"/>
      <c r="H46" s="545"/>
      <c r="I46" s="545"/>
      <c r="K46" s="194"/>
      <c r="L46" s="194"/>
      <c r="M46" s="194"/>
      <c r="N46" s="194"/>
      <c r="O46" s="194"/>
    </row>
    <row r="47" spans="11:15" ht="11.1" customHeight="1">
      <c r="K47" s="195"/>
      <c r="L47" s="195"/>
      <c r="M47" s="195"/>
      <c r="N47" s="195"/>
      <c r="O47" s="194"/>
    </row>
    <row r="48" spans="1:15" ht="11.1" customHeight="1">
      <c r="A48" s="188"/>
      <c r="B48" s="185"/>
      <c r="K48" s="195"/>
      <c r="L48" s="195"/>
      <c r="M48" s="195"/>
      <c r="N48" s="195"/>
      <c r="O48" s="195"/>
    </row>
    <row r="49" spans="1:15" ht="11.1" customHeight="1">
      <c r="A49" s="188"/>
      <c r="B49" s="185"/>
      <c r="K49" s="194"/>
      <c r="L49" s="194"/>
      <c r="M49" s="194"/>
      <c r="N49" s="194"/>
      <c r="O49" s="195"/>
    </row>
    <row r="50" spans="1:15" ht="11.1" customHeight="1">
      <c r="A50" s="188"/>
      <c r="B50" s="185"/>
      <c r="O50" s="194"/>
    </row>
  </sheetData>
  <mergeCells count="10">
    <mergeCell ref="A33:I33"/>
    <mergeCell ref="C34:E34"/>
    <mergeCell ref="G34:I34"/>
    <mergeCell ref="A46:I46"/>
    <mergeCell ref="A1:J1"/>
    <mergeCell ref="A2:J2"/>
    <mergeCell ref="C20:E20"/>
    <mergeCell ref="G20:I20"/>
    <mergeCell ref="A19:I19"/>
    <mergeCell ref="A4:E4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9"/>
  <sheetViews>
    <sheetView showGridLines="0" zoomScale="90" zoomScaleNormal="90" workbookViewId="0" topLeftCell="A1">
      <selection activeCell="A1" sqref="A1:Q1"/>
    </sheetView>
  </sheetViews>
  <sheetFormatPr defaultColWidth="9.8515625" defaultRowHeight="10.5" customHeight="1"/>
  <cols>
    <col min="1" max="1" width="32.421875" style="273" customWidth="1"/>
    <col min="2" max="2" width="1.7109375" style="300" customWidth="1"/>
    <col min="3" max="3" width="11.28125" style="274" customWidth="1"/>
    <col min="4" max="4" width="13.140625" style="274" customWidth="1"/>
    <col min="5" max="5" width="1.57421875" style="274" customWidth="1"/>
    <col min="6" max="6" width="12.421875" style="274" customWidth="1"/>
    <col min="7" max="8" width="11.28125" style="274" customWidth="1"/>
    <col min="9" max="9" width="2.7109375" style="274" customWidth="1"/>
    <col min="10" max="11" width="11.28125" style="274" customWidth="1"/>
    <col min="12" max="12" width="12.421875" style="300" customWidth="1"/>
    <col min="13" max="13" width="8.140625" style="300" customWidth="1"/>
    <col min="14" max="14" width="1.8515625" style="300" customWidth="1"/>
    <col min="15" max="15" width="11.28125" style="300" customWidth="1"/>
    <col min="16" max="16" width="2.57421875" style="300" customWidth="1"/>
    <col min="17" max="17" width="10.57421875" style="300" customWidth="1"/>
    <col min="18" max="18" width="13.57421875" style="28" customWidth="1"/>
    <col min="19" max="16384" width="9.8515625" style="28" customWidth="1"/>
  </cols>
  <sheetData>
    <row r="1" spans="1:18" ht="15" customHeight="1">
      <c r="A1" s="530" t="s">
        <v>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266"/>
    </row>
    <row r="2" spans="1:18" ht="15" customHeight="1">
      <c r="A2" s="530" t="s">
        <v>117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267"/>
    </row>
    <row r="3" spans="1:17" ht="10.5" customHeight="1">
      <c r="A3" s="268"/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1"/>
      <c r="M3" s="271"/>
      <c r="N3" s="271"/>
      <c r="O3" s="271"/>
      <c r="P3" s="271"/>
      <c r="Q3" s="272"/>
    </row>
    <row r="4" spans="1:17" ht="15" customHeight="1" thickBot="1">
      <c r="A4" s="549" t="s">
        <v>103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549"/>
    </row>
    <row r="5" spans="2:17" ht="18" customHeight="1">
      <c r="B5" s="274"/>
      <c r="C5" s="551" t="s">
        <v>176</v>
      </c>
      <c r="D5" s="551"/>
      <c r="E5" s="551"/>
      <c r="F5" s="551"/>
      <c r="G5" s="551"/>
      <c r="H5" s="551"/>
      <c r="I5" s="275"/>
      <c r="J5" s="551" t="s">
        <v>165</v>
      </c>
      <c r="K5" s="551"/>
      <c r="L5" s="551"/>
      <c r="M5" s="551"/>
      <c r="N5" s="551"/>
      <c r="O5" s="551"/>
      <c r="P5" s="276"/>
      <c r="Q5" s="277" t="s">
        <v>89</v>
      </c>
    </row>
    <row r="6" spans="1:18" ht="18" customHeight="1">
      <c r="A6" s="278"/>
      <c r="B6" s="279"/>
      <c r="C6" s="280" t="s">
        <v>91</v>
      </c>
      <c r="D6" s="280" t="s">
        <v>118</v>
      </c>
      <c r="E6" s="280"/>
      <c r="F6" s="280" t="s">
        <v>119</v>
      </c>
      <c r="G6" s="280" t="s">
        <v>92</v>
      </c>
      <c r="H6" s="280" t="s">
        <v>87</v>
      </c>
      <c r="I6" s="281"/>
      <c r="J6" s="280" t="str">
        <f>C6</f>
        <v>Refrescos</v>
      </c>
      <c r="K6" s="280" t="s">
        <v>118</v>
      </c>
      <c r="L6" s="280" t="s">
        <v>119</v>
      </c>
      <c r="M6" s="280" t="str">
        <f>G6</f>
        <v>Otros</v>
      </c>
      <c r="N6" s="280"/>
      <c r="O6" s="280" t="s">
        <v>87</v>
      </c>
      <c r="P6" s="282"/>
      <c r="Q6" s="283" t="s">
        <v>69</v>
      </c>
      <c r="R6" s="284"/>
    </row>
    <row r="7" spans="1:18" ht="18" customHeight="1">
      <c r="A7" s="285" t="s">
        <v>72</v>
      </c>
      <c r="B7" s="279"/>
      <c r="C7" s="286">
        <v>321.5240906631491</v>
      </c>
      <c r="D7" s="286">
        <v>19.703044820776014</v>
      </c>
      <c r="E7" s="286"/>
      <c r="F7" s="286">
        <v>71.96699837507</v>
      </c>
      <c r="G7" s="286">
        <v>30.36578685988791</v>
      </c>
      <c r="H7" s="287">
        <f aca="true" t="shared" si="0" ref="H7:H14">+SUM(C7:G7)</f>
        <v>443.559920718883</v>
      </c>
      <c r="I7" s="288"/>
      <c r="J7" s="286">
        <v>325.6917329999229</v>
      </c>
      <c r="K7" s="286">
        <v>16.02221360252</v>
      </c>
      <c r="L7" s="436">
        <v>72.19132679760301</v>
      </c>
      <c r="M7" s="436">
        <v>28.215613080572986</v>
      </c>
      <c r="N7" s="286"/>
      <c r="O7" s="287">
        <v>442.120886480619</v>
      </c>
      <c r="P7" s="286"/>
      <c r="Q7" s="289">
        <f aca="true" t="shared" si="1" ref="Q7:Q14">+H7/O7-1</f>
        <v>0.003254843374894678</v>
      </c>
      <c r="R7" s="284"/>
    </row>
    <row r="8" spans="1:18" ht="18" customHeight="1">
      <c r="A8" s="285" t="s">
        <v>78</v>
      </c>
      <c r="B8" s="279"/>
      <c r="C8" s="286">
        <v>29.49657171929394</v>
      </c>
      <c r="D8" s="286">
        <v>1.0346718113820006</v>
      </c>
      <c r="E8" s="286"/>
      <c r="F8" s="286" t="s">
        <v>191</v>
      </c>
      <c r="G8" s="286">
        <v>2.066147840085669</v>
      </c>
      <c r="H8" s="287">
        <f t="shared" si="0"/>
        <v>32.597391370761606</v>
      </c>
      <c r="I8" s="288"/>
      <c r="J8" s="286">
        <v>27.163795521871066</v>
      </c>
      <c r="K8" s="436">
        <v>0.8</v>
      </c>
      <c r="L8" s="436" t="s">
        <v>191</v>
      </c>
      <c r="M8" s="436">
        <v>1.1</v>
      </c>
      <c r="N8" s="286"/>
      <c r="O8" s="287">
        <v>29.063795521871068</v>
      </c>
      <c r="P8" s="286"/>
      <c r="Q8" s="289">
        <f t="shared" si="1"/>
        <v>0.12158067401181105</v>
      </c>
      <c r="R8" s="284"/>
    </row>
    <row r="9" spans="1:18" ht="18" customHeight="1">
      <c r="A9" s="285" t="s">
        <v>187</v>
      </c>
      <c r="B9" s="279"/>
      <c r="C9" s="504">
        <v>27.14379694139999</v>
      </c>
      <c r="D9" s="504">
        <v>1.555548857687</v>
      </c>
      <c r="E9" s="504"/>
      <c r="F9" s="504">
        <v>0.1243609096</v>
      </c>
      <c r="G9" s="504">
        <v>4.011514121088</v>
      </c>
      <c r="H9" s="287">
        <f aca="true" t="shared" si="2" ref="H9">+SUM(C9:G9)</f>
        <v>32.83522082977499</v>
      </c>
      <c r="I9" s="288"/>
      <c r="J9" s="504">
        <v>23.5</v>
      </c>
      <c r="K9" s="504">
        <v>1</v>
      </c>
      <c r="L9" s="504">
        <v>0.0764237141</v>
      </c>
      <c r="M9" s="504">
        <v>2.9</v>
      </c>
      <c r="N9" s="504"/>
      <c r="O9" s="287">
        <v>27.476423714099997</v>
      </c>
      <c r="P9" s="504"/>
      <c r="Q9" s="289">
        <f>+H9/O9-1</f>
        <v>0.19503255487085225</v>
      </c>
      <c r="R9" s="284"/>
    </row>
    <row r="10" spans="1:18" ht="18" customHeight="1">
      <c r="A10" s="401" t="s">
        <v>5</v>
      </c>
      <c r="B10" s="279"/>
      <c r="C10" s="402">
        <v>378.164459323843</v>
      </c>
      <c r="D10" s="402">
        <v>22.293265489845016</v>
      </c>
      <c r="E10" s="402"/>
      <c r="F10" s="402">
        <v>72.09135928467</v>
      </c>
      <c r="G10" s="402">
        <v>36.44344882106157</v>
      </c>
      <c r="H10" s="403">
        <f t="shared" si="0"/>
        <v>508.99253291941955</v>
      </c>
      <c r="I10" s="288"/>
      <c r="J10" s="402">
        <v>376.3809216861899</v>
      </c>
      <c r="K10" s="437">
        <v>17.794750554763</v>
      </c>
      <c r="L10" s="437">
        <v>72.26775051170301</v>
      </c>
      <c r="M10" s="437">
        <v>32.20151201520703</v>
      </c>
      <c r="N10" s="402"/>
      <c r="O10" s="403">
        <v>498.6449347678629</v>
      </c>
      <c r="P10" s="286"/>
      <c r="Q10" s="404">
        <f t="shared" si="1"/>
        <v>0.020751435400369278</v>
      </c>
      <c r="R10" s="284"/>
    </row>
    <row r="11" spans="1:18" ht="18" customHeight="1">
      <c r="A11" s="285" t="str">
        <f>+'[3]Vol y Trans T  delta Total'!B9</f>
        <v>Colombia</v>
      </c>
      <c r="B11" s="291"/>
      <c r="C11" s="286">
        <v>59.78286662742809</v>
      </c>
      <c r="D11" s="286">
        <v>7.589256057348001</v>
      </c>
      <c r="E11" s="286"/>
      <c r="F11" s="286">
        <v>3.8894347440059978</v>
      </c>
      <c r="G11" s="286">
        <v>5.971296581373996</v>
      </c>
      <c r="H11" s="287">
        <f t="shared" si="0"/>
        <v>77.23285401015607</v>
      </c>
      <c r="I11" s="288"/>
      <c r="J11" s="286">
        <v>50.84974980486301</v>
      </c>
      <c r="K11" s="436">
        <v>3.308324480829</v>
      </c>
      <c r="L11" s="436">
        <v>3.748163361602</v>
      </c>
      <c r="M11" s="436">
        <v>3.025966738801001</v>
      </c>
      <c r="N11" s="286"/>
      <c r="O11" s="287">
        <v>60.93220438609501</v>
      </c>
      <c r="P11" s="286"/>
      <c r="Q11" s="289">
        <f t="shared" si="1"/>
        <v>0.26752108820440035</v>
      </c>
      <c r="R11" s="284"/>
    </row>
    <row r="12" spans="1:18" ht="18" customHeight="1">
      <c r="A12" s="409" t="s">
        <v>156</v>
      </c>
      <c r="B12" s="291"/>
      <c r="C12" s="286">
        <v>193.38226168799997</v>
      </c>
      <c r="D12" s="286">
        <v>11.970069052999989</v>
      </c>
      <c r="E12" s="286"/>
      <c r="F12" s="286">
        <v>1.889611365999997</v>
      </c>
      <c r="G12" s="286">
        <v>15.607892181999992</v>
      </c>
      <c r="H12" s="287">
        <f t="shared" si="0"/>
        <v>222.84983428899994</v>
      </c>
      <c r="I12" s="288"/>
      <c r="J12" s="286">
        <v>184.40769955841398</v>
      </c>
      <c r="K12" s="436">
        <v>9.609844598999992</v>
      </c>
      <c r="L12" s="436">
        <v>2.1299956149999977</v>
      </c>
      <c r="M12" s="436">
        <v>11.85415896099999</v>
      </c>
      <c r="N12" s="286"/>
      <c r="O12" s="287">
        <v>208.00169873341395</v>
      </c>
      <c r="P12" s="286"/>
      <c r="Q12" s="289">
        <f t="shared" si="1"/>
        <v>0.07138468409633592</v>
      </c>
      <c r="R12" s="284"/>
    </row>
    <row r="13" spans="1:18" ht="18" customHeight="1">
      <c r="A13" s="285" t="str">
        <f>+'[3]Vol y Trans T  delta Total'!B12</f>
        <v>Argentina</v>
      </c>
      <c r="B13" s="291"/>
      <c r="C13" s="286">
        <v>28.688376246176436</v>
      </c>
      <c r="D13" s="286">
        <v>2.7222317334037944</v>
      </c>
      <c r="E13" s="286"/>
      <c r="F13" s="286">
        <v>1.160179873070004</v>
      </c>
      <c r="G13" s="286">
        <v>3.0388141532110713</v>
      </c>
      <c r="H13" s="287">
        <f t="shared" si="0"/>
        <v>35.609602005861305</v>
      </c>
      <c r="I13" s="288"/>
      <c r="J13" s="286">
        <v>25.244661150145383</v>
      </c>
      <c r="K13" s="436">
        <v>1.7183874942664354</v>
      </c>
      <c r="L13" s="436">
        <v>1.4236197894900031</v>
      </c>
      <c r="M13" s="436">
        <v>2.3315345116758994</v>
      </c>
      <c r="N13" s="286"/>
      <c r="O13" s="287">
        <v>30.718202945577723</v>
      </c>
      <c r="P13" s="286"/>
      <c r="Q13" s="289">
        <f t="shared" si="1"/>
        <v>0.15923454470788823</v>
      </c>
      <c r="R13" s="284"/>
    </row>
    <row r="14" spans="1:18" ht="18" customHeight="1">
      <c r="A14" s="285" t="str">
        <f>+'[3]Vol y Trans T  delta Total'!B13</f>
        <v>Uruguay</v>
      </c>
      <c r="B14" s="291"/>
      <c r="C14" s="286">
        <v>8.590655411922182</v>
      </c>
      <c r="D14" s="286">
        <v>1.0311594382119869</v>
      </c>
      <c r="E14" s="286"/>
      <c r="F14" s="286">
        <v>0</v>
      </c>
      <c r="G14" s="286">
        <v>0.16242614986583298</v>
      </c>
      <c r="H14" s="287">
        <f t="shared" si="0"/>
        <v>9.784241000000002</v>
      </c>
      <c r="I14" s="288"/>
      <c r="J14" s="286">
        <v>8.671937620614933</v>
      </c>
      <c r="K14" s="436">
        <v>0.8305098294567891</v>
      </c>
      <c r="L14" s="436">
        <v>0</v>
      </c>
      <c r="M14" s="436">
        <v>0.109100124328793</v>
      </c>
      <c r="N14" s="286"/>
      <c r="O14" s="287">
        <v>9.611547574400515</v>
      </c>
      <c r="P14" s="288"/>
      <c r="Q14" s="289">
        <f t="shared" si="1"/>
        <v>0.01796728614853249</v>
      </c>
      <c r="R14" s="284"/>
    </row>
    <row r="15" spans="1:18" ht="18" customHeight="1">
      <c r="A15" s="401" t="s">
        <v>6</v>
      </c>
      <c r="B15" s="279"/>
      <c r="C15" s="402">
        <v>290.44415997352667</v>
      </c>
      <c r="D15" s="402">
        <v>23.312716281963773</v>
      </c>
      <c r="E15" s="402"/>
      <c r="F15" s="402">
        <v>6.939225983075999</v>
      </c>
      <c r="G15" s="402">
        <v>24.780429066450893</v>
      </c>
      <c r="H15" s="403">
        <v>345.5</v>
      </c>
      <c r="I15" s="288"/>
      <c r="J15" s="402">
        <v>269.17404813403726</v>
      </c>
      <c r="K15" s="437">
        <v>15.467066403552217</v>
      </c>
      <c r="L15" s="437">
        <v>7.301778766092001</v>
      </c>
      <c r="M15" s="437">
        <v>17.320760335805684</v>
      </c>
      <c r="N15" s="402"/>
      <c r="O15" s="403">
        <v>309.2636536394872</v>
      </c>
      <c r="P15" s="288"/>
      <c r="Q15" s="404">
        <f>+H15/O15-1</f>
        <v>0.117169754460555</v>
      </c>
      <c r="R15" s="284"/>
    </row>
    <row r="16" spans="1:18" ht="18" customHeight="1" thickBot="1">
      <c r="A16" s="292" t="s">
        <v>88</v>
      </c>
      <c r="B16" s="292"/>
      <c r="C16" s="294">
        <v>668.6086192973696</v>
      </c>
      <c r="D16" s="294">
        <v>45.605981771808786</v>
      </c>
      <c r="E16" s="294"/>
      <c r="F16" s="294">
        <v>79.030585267746</v>
      </c>
      <c r="G16" s="294">
        <v>61.223877887512465</v>
      </c>
      <c r="H16" s="294">
        <f>SUM(H10,H15)</f>
        <v>854.4925329194195</v>
      </c>
      <c r="I16" s="288"/>
      <c r="J16" s="294">
        <v>645.5549698202271</v>
      </c>
      <c r="K16" s="294">
        <v>33.261816958315215</v>
      </c>
      <c r="L16" s="294">
        <v>79.56952927779501</v>
      </c>
      <c r="M16" s="294">
        <v>49.52227235101272</v>
      </c>
      <c r="N16" s="293"/>
      <c r="O16" s="294">
        <v>807.9085884073501</v>
      </c>
      <c r="P16" s="288"/>
      <c r="Q16" s="295">
        <f>+H16/O16-1</f>
        <v>0.0576599199222545</v>
      </c>
      <c r="R16" s="284"/>
    </row>
    <row r="17" spans="1:18" ht="9.95" customHeight="1">
      <c r="A17" s="296"/>
      <c r="B17" s="296"/>
      <c r="C17" s="297"/>
      <c r="D17" s="297"/>
      <c r="E17" s="297"/>
      <c r="F17" s="297"/>
      <c r="G17" s="297"/>
      <c r="H17" s="297"/>
      <c r="I17" s="288"/>
      <c r="J17" s="297"/>
      <c r="K17" s="297"/>
      <c r="L17" s="297"/>
      <c r="M17" s="297"/>
      <c r="N17" s="297"/>
      <c r="O17" s="297"/>
      <c r="P17" s="297"/>
      <c r="Q17" s="298"/>
      <c r="R17" s="284"/>
    </row>
    <row r="18" spans="1:18" ht="15" customHeight="1">
      <c r="A18" s="299" t="s">
        <v>120</v>
      </c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8"/>
      <c r="R18" s="284"/>
    </row>
    <row r="19" spans="1:18" ht="18">
      <c r="A19" s="299" t="s">
        <v>121</v>
      </c>
      <c r="B19" s="296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8"/>
      <c r="R19" s="284"/>
    </row>
    <row r="20" ht="8.25" customHeight="1"/>
    <row r="21" spans="1:17" ht="15" customHeight="1" thickBot="1">
      <c r="A21" s="301" t="s">
        <v>104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</row>
    <row r="22" spans="2:17" ht="18" customHeight="1">
      <c r="B22" s="274"/>
      <c r="C22" s="551" t="str">
        <f>C5</f>
        <v>3T 2021</v>
      </c>
      <c r="D22" s="551"/>
      <c r="E22" s="551"/>
      <c r="F22" s="551"/>
      <c r="G22" s="551"/>
      <c r="H22" s="551"/>
      <c r="I22" s="275"/>
      <c r="J22" s="551" t="str">
        <f>J5</f>
        <v>3T 2020</v>
      </c>
      <c r="K22" s="551"/>
      <c r="L22" s="551"/>
      <c r="M22" s="551"/>
      <c r="N22" s="551"/>
      <c r="O22" s="347"/>
      <c r="P22" s="303"/>
      <c r="Q22" s="277" t="str">
        <f>+Q5</f>
        <v>A/A</v>
      </c>
    </row>
    <row r="23" spans="1:18" ht="18" customHeight="1">
      <c r="A23" s="278"/>
      <c r="B23" s="279"/>
      <c r="C23" s="280" t="str">
        <f>C6</f>
        <v>Refrescos</v>
      </c>
      <c r="D23" s="552" t="s">
        <v>105</v>
      </c>
      <c r="E23" s="552"/>
      <c r="F23" s="552"/>
      <c r="G23" s="280" t="s">
        <v>92</v>
      </c>
      <c r="H23" s="280" t="s">
        <v>87</v>
      </c>
      <c r="I23" s="281"/>
      <c r="J23" s="280" t="str">
        <f>C23</f>
        <v>Refrescos</v>
      </c>
      <c r="K23" s="552" t="s">
        <v>105</v>
      </c>
      <c r="L23" s="552"/>
      <c r="M23" s="280" t="str">
        <f>G23</f>
        <v>Otros</v>
      </c>
      <c r="N23" s="282"/>
      <c r="O23" s="280" t="s">
        <v>87</v>
      </c>
      <c r="P23" s="282"/>
      <c r="Q23" s="283" t="s">
        <v>69</v>
      </c>
      <c r="R23" s="284"/>
    </row>
    <row r="24" spans="1:18" ht="18" customHeight="1">
      <c r="A24" s="285" t="s">
        <v>72</v>
      </c>
      <c r="B24" s="279"/>
      <c r="C24" s="286">
        <v>1748.7493348728372</v>
      </c>
      <c r="D24" s="548">
        <v>147.558267659467</v>
      </c>
      <c r="E24" s="548"/>
      <c r="F24" s="548"/>
      <c r="G24" s="286">
        <v>213.787300860019</v>
      </c>
      <c r="H24" s="287">
        <f aca="true" t="shared" si="3" ref="H24:H32">+SUM(C24:G24)</f>
        <v>2110.094903392323</v>
      </c>
      <c r="I24" s="288"/>
      <c r="J24" s="436">
        <v>1704.141447817859</v>
      </c>
      <c r="K24" s="548">
        <v>120.579169979548</v>
      </c>
      <c r="L24" s="548"/>
      <c r="M24" s="436">
        <v>189.83730182644896</v>
      </c>
      <c r="N24" s="436"/>
      <c r="O24" s="287">
        <f>+SUM(J24:M24)</f>
        <v>2014.557919623856</v>
      </c>
      <c r="P24" s="289"/>
      <c r="Q24" s="289">
        <f>+H24/O24-1</f>
        <v>0.04742329959235181</v>
      </c>
      <c r="R24" s="284"/>
    </row>
    <row r="25" spans="1:18" s="304" customFormat="1" ht="18" customHeight="1">
      <c r="A25" s="285" t="s">
        <v>78</v>
      </c>
      <c r="B25" s="279"/>
      <c r="C25" s="436">
        <v>229.308909744039</v>
      </c>
      <c r="D25" s="548">
        <v>10.731820999752</v>
      </c>
      <c r="E25" s="548"/>
      <c r="F25" s="548"/>
      <c r="G25" s="436">
        <v>22.008374928516</v>
      </c>
      <c r="H25" s="287">
        <f t="shared" si="3"/>
        <v>262.049105672307</v>
      </c>
      <c r="I25" s="288"/>
      <c r="J25" s="436">
        <v>195.30594646697546</v>
      </c>
      <c r="K25" s="548">
        <v>7.807190999991999</v>
      </c>
      <c r="L25" s="548"/>
      <c r="M25" s="436">
        <v>10.773447000002001</v>
      </c>
      <c r="N25" s="436"/>
      <c r="O25" s="287">
        <f>+SUM(J25:M25)</f>
        <v>213.88658446696945</v>
      </c>
      <c r="P25" s="289"/>
      <c r="Q25" s="289">
        <f>+H25/O25-1</f>
        <v>0.22517784986545197</v>
      </c>
      <c r="R25" s="290"/>
    </row>
    <row r="26" spans="1:18" s="304" customFormat="1" ht="18" customHeight="1">
      <c r="A26" s="285" t="s">
        <v>187</v>
      </c>
      <c r="B26" s="279"/>
      <c r="C26" s="504">
        <v>194.996005845538</v>
      </c>
      <c r="D26" s="548">
        <v>10.128835010446</v>
      </c>
      <c r="E26" s="548"/>
      <c r="F26" s="548"/>
      <c r="G26" s="504">
        <v>41.733114721938996</v>
      </c>
      <c r="H26" s="287">
        <f aca="true" t="shared" si="4" ref="H26">+SUM(C26:G26)</f>
        <v>246.857955577923</v>
      </c>
      <c r="I26" s="288"/>
      <c r="J26" s="504">
        <v>147.81340937398397</v>
      </c>
      <c r="K26" s="548">
        <v>6.264926999972001</v>
      </c>
      <c r="L26" s="548"/>
      <c r="M26" s="504">
        <v>26.373818562436</v>
      </c>
      <c r="N26" s="504"/>
      <c r="O26" s="287">
        <f aca="true" t="shared" si="5" ref="O26">+SUM(J26:M26)</f>
        <v>180.452154936392</v>
      </c>
      <c r="P26" s="289"/>
      <c r="Q26" s="289">
        <f aca="true" t="shared" si="6" ref="Q26">+H26/O26-1</f>
        <v>0.3679967172735541</v>
      </c>
      <c r="R26" s="290"/>
    </row>
    <row r="27" spans="1:18" ht="18" customHeight="1">
      <c r="A27" s="401" t="s">
        <v>5</v>
      </c>
      <c r="B27" s="279"/>
      <c r="C27" s="437">
        <v>2173.054250462414</v>
      </c>
      <c r="D27" s="555">
        <v>168.418923669665</v>
      </c>
      <c r="E27" s="555"/>
      <c r="F27" s="555"/>
      <c r="G27" s="437">
        <v>277.528790510474</v>
      </c>
      <c r="H27" s="403">
        <f t="shared" si="3"/>
        <v>2619.0019646425535</v>
      </c>
      <c r="I27" s="288"/>
      <c r="J27" s="505">
        <v>2047.2608036588185</v>
      </c>
      <c r="K27" s="555">
        <v>134.651287979512</v>
      </c>
      <c r="L27" s="555"/>
      <c r="M27" s="437">
        <v>226.98456738888697</v>
      </c>
      <c r="N27" s="436"/>
      <c r="O27" s="403">
        <f aca="true" t="shared" si="7" ref="O27:O32">+SUM(J27:M27)</f>
        <v>2408.8966590272175</v>
      </c>
      <c r="P27" s="289"/>
      <c r="Q27" s="404">
        <f aca="true" t="shared" si="8" ref="Q27:Q31">+H27/O27-1</f>
        <v>0.08722055586236</v>
      </c>
      <c r="R27" s="284"/>
    </row>
    <row r="28" spans="1:18" ht="18" customHeight="1">
      <c r="A28" s="285" t="s">
        <v>73</v>
      </c>
      <c r="B28" s="291"/>
      <c r="C28" s="436">
        <v>408.7182843663569</v>
      </c>
      <c r="D28" s="548">
        <v>81.950259050661</v>
      </c>
      <c r="E28" s="548"/>
      <c r="F28" s="548"/>
      <c r="G28" s="436">
        <v>56.847695583748</v>
      </c>
      <c r="H28" s="287">
        <f t="shared" si="3"/>
        <v>547.5162390007658</v>
      </c>
      <c r="I28" s="288"/>
      <c r="J28" s="436">
        <v>295.654383918248</v>
      </c>
      <c r="K28" s="548">
        <v>39.037966061632005</v>
      </c>
      <c r="L28" s="548"/>
      <c r="M28" s="436">
        <v>26.055877506976</v>
      </c>
      <c r="N28" s="436"/>
      <c r="O28" s="287">
        <f t="shared" si="7"/>
        <v>360.748227486856</v>
      </c>
      <c r="P28" s="289"/>
      <c r="Q28" s="289">
        <f t="shared" si="8"/>
        <v>0.5177239894289287</v>
      </c>
      <c r="R28" s="284"/>
    </row>
    <row r="29" spans="1:18" ht="18" customHeight="1">
      <c r="A29" s="409" t="s">
        <v>156</v>
      </c>
      <c r="B29" s="291"/>
      <c r="C29" s="436">
        <v>1218.0372484240002</v>
      </c>
      <c r="D29" s="548">
        <v>104.528295866</v>
      </c>
      <c r="E29" s="548"/>
      <c r="F29" s="548"/>
      <c r="G29" s="436">
        <v>172.093014058</v>
      </c>
      <c r="H29" s="287">
        <f t="shared" si="3"/>
        <v>1494.658558348</v>
      </c>
      <c r="I29" s="288"/>
      <c r="J29" s="436">
        <v>1051.315001535</v>
      </c>
      <c r="K29" s="548">
        <v>80.03866688400001</v>
      </c>
      <c r="L29" s="548"/>
      <c r="M29" s="436">
        <v>114.70469385300001</v>
      </c>
      <c r="N29" s="436"/>
      <c r="O29" s="287">
        <f t="shared" si="7"/>
        <v>1246.0583622719998</v>
      </c>
      <c r="P29" s="289"/>
      <c r="Q29" s="289">
        <f t="shared" si="8"/>
        <v>0.1995092714780351</v>
      </c>
      <c r="R29" s="284"/>
    </row>
    <row r="30" spans="1:18" ht="18" customHeight="1">
      <c r="A30" s="285" t="s">
        <v>75</v>
      </c>
      <c r="B30" s="291"/>
      <c r="C30" s="436">
        <v>144.07569700000002</v>
      </c>
      <c r="D30" s="548">
        <v>16.796669</v>
      </c>
      <c r="E30" s="548"/>
      <c r="F30" s="548"/>
      <c r="G30" s="436">
        <v>22.387560999999998</v>
      </c>
      <c r="H30" s="287">
        <f t="shared" si="3"/>
        <v>183.25992700000003</v>
      </c>
      <c r="I30" s="288"/>
      <c r="J30" s="436">
        <v>103.55201200000002</v>
      </c>
      <c r="K30" s="548">
        <v>9.158995</v>
      </c>
      <c r="L30" s="548"/>
      <c r="M30" s="436">
        <v>14.436767000000001</v>
      </c>
      <c r="N30" s="436"/>
      <c r="O30" s="287">
        <f t="shared" si="7"/>
        <v>127.14777400000003</v>
      </c>
      <c r="P30" s="289"/>
      <c r="Q30" s="289">
        <f t="shared" si="8"/>
        <v>0.4413144739757693</v>
      </c>
      <c r="R30" s="284"/>
    </row>
    <row r="31" spans="1:18" ht="18" customHeight="1">
      <c r="A31" s="285" t="s">
        <v>80</v>
      </c>
      <c r="B31" s="291"/>
      <c r="C31" s="436">
        <v>41.453855</v>
      </c>
      <c r="D31" s="548">
        <v>3.994828</v>
      </c>
      <c r="E31" s="548"/>
      <c r="F31" s="548"/>
      <c r="G31" s="436">
        <v>1.7092960000000001</v>
      </c>
      <c r="H31" s="287">
        <f t="shared" si="3"/>
        <v>47.157979</v>
      </c>
      <c r="I31" s="288"/>
      <c r="J31" s="436">
        <v>38.224343999999995</v>
      </c>
      <c r="K31" s="548">
        <v>3.102748</v>
      </c>
      <c r="L31" s="548"/>
      <c r="M31" s="436">
        <v>1.052833</v>
      </c>
      <c r="N31" s="436"/>
      <c r="O31" s="287">
        <f>+SUM(J31:M31)</f>
        <v>42.37992499999999</v>
      </c>
      <c r="P31" s="288"/>
      <c r="Q31" s="289">
        <f t="shared" si="8"/>
        <v>0.11274333307574302</v>
      </c>
      <c r="R31" s="284"/>
    </row>
    <row r="32" spans="1:18" ht="18" customHeight="1">
      <c r="A32" s="401" t="s">
        <v>6</v>
      </c>
      <c r="B32" s="279"/>
      <c r="C32" s="437">
        <v>1812.285084790357</v>
      </c>
      <c r="D32" s="555">
        <v>207.270051916661</v>
      </c>
      <c r="E32" s="555"/>
      <c r="F32" s="555"/>
      <c r="G32" s="437">
        <v>253.037566641748</v>
      </c>
      <c r="H32" s="403">
        <f t="shared" si="3"/>
        <v>2272.592703348766</v>
      </c>
      <c r="I32" s="288"/>
      <c r="J32" s="437">
        <v>1488.745741453248</v>
      </c>
      <c r="K32" s="555">
        <v>131.338375945632</v>
      </c>
      <c r="L32" s="555"/>
      <c r="M32" s="437">
        <v>156.250171359976</v>
      </c>
      <c r="N32" s="436"/>
      <c r="O32" s="403">
        <f t="shared" si="7"/>
        <v>1776.334288758856</v>
      </c>
      <c r="P32" s="288"/>
      <c r="Q32" s="404">
        <f>+H32/O32-1</f>
        <v>0.27937219797555746</v>
      </c>
      <c r="R32" s="284"/>
    </row>
    <row r="33" spans="1:18" ht="18" customHeight="1" thickBot="1">
      <c r="A33" s="292" t="str">
        <f aca="true" t="shared" si="9" ref="A33">+A16</f>
        <v>TOTAL</v>
      </c>
      <c r="B33" s="292"/>
      <c r="C33" s="294">
        <v>3985.339335252771</v>
      </c>
      <c r="D33" s="553">
        <v>375.688975586326</v>
      </c>
      <c r="E33" s="553"/>
      <c r="F33" s="553"/>
      <c r="G33" s="294">
        <v>530.5663571522219</v>
      </c>
      <c r="H33" s="294">
        <f>+H32+H27</f>
        <v>4891.5946679913195</v>
      </c>
      <c r="I33" s="288"/>
      <c r="J33" s="294">
        <v>3536.0065451120663</v>
      </c>
      <c r="K33" s="554">
        <v>265.989663925144</v>
      </c>
      <c r="L33" s="554"/>
      <c r="M33" s="294">
        <v>383.234738748863</v>
      </c>
      <c r="N33" s="294"/>
      <c r="O33" s="294">
        <f>+O32+O27</f>
        <v>4185.230947786074</v>
      </c>
      <c r="P33" s="288"/>
      <c r="Q33" s="295">
        <f>+H33/O33-1</f>
        <v>0.16877532662299122</v>
      </c>
      <c r="R33" s="284"/>
    </row>
    <row r="34" spans="11:16" ht="11.1" customHeight="1">
      <c r="K34" s="548"/>
      <c r="L34" s="548"/>
      <c r="P34" s="305"/>
    </row>
    <row r="35" spans="1:17" ht="15" customHeight="1" thickBot="1">
      <c r="A35" s="301" t="s">
        <v>90</v>
      </c>
      <c r="B35" s="301"/>
      <c r="C35" s="301"/>
      <c r="D35" s="301"/>
      <c r="E35" s="301"/>
      <c r="F35" s="301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</row>
    <row r="36" spans="1:6" ht="15.75">
      <c r="A36" s="493" t="s">
        <v>9</v>
      </c>
      <c r="C36" s="507" t="str">
        <f>C22</f>
        <v>3T 2021</v>
      </c>
      <c r="D36" s="507" t="str">
        <f>J22</f>
        <v>3T 2020</v>
      </c>
      <c r="F36" s="306" t="s">
        <v>69</v>
      </c>
    </row>
    <row r="37" spans="1:6" ht="18" customHeight="1">
      <c r="A37" s="307" t="s">
        <v>72</v>
      </c>
      <c r="B37" s="27"/>
      <c r="C37" s="308">
        <v>23656.75719855</v>
      </c>
      <c r="D37" s="308">
        <v>22102.603982739998</v>
      </c>
      <c r="F37" s="501">
        <f aca="true" t="shared" si="10" ref="F37">+C37/D37-1</f>
        <v>0.07031538985287189</v>
      </c>
    </row>
    <row r="38" spans="1:6" ht="18" customHeight="1">
      <c r="A38" s="307" t="s">
        <v>78</v>
      </c>
      <c r="B38" s="27"/>
      <c r="C38" s="308">
        <v>2601.3821339568103</v>
      </c>
      <c r="D38" s="308">
        <v>2449.241792297645</v>
      </c>
      <c r="F38" s="501">
        <f aca="true" t="shared" si="11" ref="F38:F46">+C38/D38-1</f>
        <v>0.06211732224136246</v>
      </c>
    </row>
    <row r="39" spans="1:6" ht="18" customHeight="1">
      <c r="A39" s="307" t="s">
        <v>187</v>
      </c>
      <c r="B39" s="27"/>
      <c r="C39" s="308">
        <v>2501.8797697679274</v>
      </c>
      <c r="D39" s="308">
        <v>2255.0397506474005</v>
      </c>
      <c r="F39" s="501">
        <f t="shared" si="11"/>
        <v>0.1094614935500191</v>
      </c>
    </row>
    <row r="40" spans="1:6" ht="18" customHeight="1">
      <c r="A40" s="405" t="s">
        <v>5</v>
      </c>
      <c r="B40" s="27"/>
      <c r="C40" s="406">
        <v>28760.01910227474</v>
      </c>
      <c r="D40" s="406">
        <v>26806.885525685044</v>
      </c>
      <c r="F40" s="502">
        <f t="shared" si="11"/>
        <v>0.072859399303149</v>
      </c>
    </row>
    <row r="41" spans="1:6" ht="18" customHeight="1">
      <c r="A41" s="307" t="str">
        <f>+'[3]Vol y Trans T  delta Total'!B40</f>
        <v>Colombia</v>
      </c>
      <c r="B41" s="27"/>
      <c r="C41" s="308">
        <v>3631.0978079613133</v>
      </c>
      <c r="D41" s="308">
        <v>3067.5241707817295</v>
      </c>
      <c r="F41" s="501">
        <f t="shared" si="11"/>
        <v>0.18372263943268696</v>
      </c>
    </row>
    <row r="42" spans="1:6" ht="18" customHeight="1">
      <c r="A42" s="307" t="s">
        <v>157</v>
      </c>
      <c r="B42" s="27"/>
      <c r="C42" s="308">
        <v>13321.648407749932</v>
      </c>
      <c r="D42" s="308">
        <v>14751.950049417926</v>
      </c>
      <c r="F42" s="501">
        <f t="shared" si="11"/>
        <v>-0.09695678448453193</v>
      </c>
    </row>
    <row r="43" spans="1:6" ht="18" customHeight="1">
      <c r="A43" s="307" t="str">
        <f>+'[3]Vol y Trans T  delta Total'!B43</f>
        <v>Argentina</v>
      </c>
      <c r="B43" s="27"/>
      <c r="C43" s="308">
        <v>1828.2440293719228</v>
      </c>
      <c r="D43" s="308">
        <v>1354.4845387959522</v>
      </c>
      <c r="F43" s="501">
        <f t="shared" si="11"/>
        <v>0.3497710582928557</v>
      </c>
    </row>
    <row r="44" spans="1:6" ht="18" customHeight="1">
      <c r="A44" s="307" t="str">
        <f>+'[3]Vol y Trans T  delta Total'!B44</f>
        <v>Uruguay</v>
      </c>
      <c r="B44" s="27"/>
      <c r="C44" s="308">
        <v>774.5872914815615</v>
      </c>
      <c r="D44" s="308">
        <v>753.1665612811717</v>
      </c>
      <c r="F44" s="501">
        <f t="shared" si="11"/>
        <v>0.028440893822944124</v>
      </c>
    </row>
    <row r="45" spans="1:6" ht="18" customHeight="1">
      <c r="A45" s="405" t="s">
        <v>6</v>
      </c>
      <c r="B45" s="27"/>
      <c r="C45" s="406">
        <v>19555.57753656473</v>
      </c>
      <c r="D45" s="406">
        <v>19927.125320276777</v>
      </c>
      <c r="F45" s="502">
        <f t="shared" si="11"/>
        <v>-0.018645327800190903</v>
      </c>
    </row>
    <row r="46" spans="1:7" ht="18" customHeight="1" thickBot="1">
      <c r="A46" s="292" t="str">
        <f>A33</f>
        <v>TOTAL</v>
      </c>
      <c r="B46" s="292"/>
      <c r="C46" s="309">
        <v>48315.59663883947</v>
      </c>
      <c r="D46" s="309">
        <v>46734.01084596182</v>
      </c>
      <c r="F46" s="295">
        <f t="shared" si="11"/>
        <v>0.03384228668261868</v>
      </c>
      <c r="G46" s="297"/>
    </row>
    <row r="47" ht="9.95" customHeight="1"/>
    <row r="48" ht="15" customHeight="1">
      <c r="A48" s="299" t="s">
        <v>158</v>
      </c>
    </row>
    <row r="49" ht="15.75" customHeight="1">
      <c r="A49" s="503" t="s">
        <v>188</v>
      </c>
    </row>
  </sheetData>
  <mergeCells count="30">
    <mergeCell ref="D26:F26"/>
    <mergeCell ref="K26:L26"/>
    <mergeCell ref="K28:L28"/>
    <mergeCell ref="K29:L29"/>
    <mergeCell ref="K27:L27"/>
    <mergeCell ref="D33:F33"/>
    <mergeCell ref="K33:L33"/>
    <mergeCell ref="D30:F30"/>
    <mergeCell ref="D31:F31"/>
    <mergeCell ref="D27:F27"/>
    <mergeCell ref="D32:F32"/>
    <mergeCell ref="K30:L30"/>
    <mergeCell ref="K32:L32"/>
    <mergeCell ref="K31:L31"/>
    <mergeCell ref="K34:L34"/>
    <mergeCell ref="A1:Q1"/>
    <mergeCell ref="A2:Q2"/>
    <mergeCell ref="A4:Q4"/>
    <mergeCell ref="C5:H5"/>
    <mergeCell ref="J5:O5"/>
    <mergeCell ref="C22:H22"/>
    <mergeCell ref="J22:N22"/>
    <mergeCell ref="D23:F23"/>
    <mergeCell ref="D24:F24"/>
    <mergeCell ref="D25:F25"/>
    <mergeCell ref="D28:F28"/>
    <mergeCell ref="D29:F29"/>
    <mergeCell ref="K23:L23"/>
    <mergeCell ref="K24:L24"/>
    <mergeCell ref="K25:L25"/>
  </mergeCells>
  <printOptions/>
  <pageMargins left="0.7" right="0.7" top="0.75" bottom="0.75" header="0.3" footer="0.3"/>
  <pageSetup horizontalDpi="600" verticalDpi="600" orientation="portrait" r:id="rId2"/>
  <customProperties>
    <customPr name="EpmWorksheetKeyString_GU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50"/>
  <sheetViews>
    <sheetView showGridLines="0" tabSelected="1" zoomScale="90" zoomScaleNormal="90" workbookViewId="0" topLeftCell="A1">
      <selection activeCell="A1" sqref="A1:O1"/>
    </sheetView>
  </sheetViews>
  <sheetFormatPr defaultColWidth="9.8515625" defaultRowHeight="10.5" customHeight="1"/>
  <cols>
    <col min="1" max="1" width="32.421875" style="465" customWidth="1"/>
    <col min="2" max="2" width="1.7109375" style="466" customWidth="1"/>
    <col min="3" max="3" width="12.28125" style="467" customWidth="1"/>
    <col min="4" max="4" width="13.140625" style="467" customWidth="1"/>
    <col min="5" max="6" width="11.8515625" style="467" customWidth="1"/>
    <col min="7" max="7" width="11.28125" style="467" customWidth="1"/>
    <col min="8" max="8" width="6.140625" style="467" customWidth="1"/>
    <col min="9" max="9" width="11.140625" style="467" customWidth="1"/>
    <col min="10" max="10" width="11.28125" style="467" customWidth="1"/>
    <col min="11" max="11" width="13.00390625" style="467" customWidth="1"/>
    <col min="12" max="13" width="11.28125" style="466" customWidth="1"/>
    <col min="14" max="14" width="4.140625" style="466" customWidth="1"/>
    <col min="15" max="15" width="11.28125" style="466" customWidth="1"/>
    <col min="16" max="16" width="13.57421875" style="439" customWidth="1"/>
    <col min="17" max="17" width="9.8515625" style="439" customWidth="1"/>
    <col min="18" max="18" width="11.28125" style="439" bestFit="1" customWidth="1"/>
    <col min="19" max="26" width="9.8515625" style="439" customWidth="1"/>
    <col min="27" max="27" width="12.28125" style="439" customWidth="1"/>
    <col min="28" max="16384" width="9.8515625" style="439" customWidth="1"/>
  </cols>
  <sheetData>
    <row r="1" spans="1:18" ht="15" customHeight="1">
      <c r="A1" s="560" t="s">
        <v>11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438"/>
      <c r="Q1" s="438"/>
      <c r="R1" s="438"/>
    </row>
    <row r="2" spans="1:18" ht="15" customHeight="1">
      <c r="A2" s="560" t="s">
        <v>163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488"/>
      <c r="Q2" s="488"/>
      <c r="R2" s="440"/>
    </row>
    <row r="3" spans="1:15" ht="10.5" customHeight="1">
      <c r="A3" s="441"/>
      <c r="B3" s="442"/>
      <c r="C3" s="443"/>
      <c r="D3" s="443"/>
      <c r="E3" s="443"/>
      <c r="F3" s="443"/>
      <c r="G3" s="443"/>
      <c r="H3" s="443"/>
      <c r="I3" s="443"/>
      <c r="J3" s="443"/>
      <c r="K3" s="443"/>
      <c r="L3" s="444"/>
      <c r="M3" s="444"/>
      <c r="N3" s="444"/>
      <c r="O3" s="444"/>
    </row>
    <row r="4" spans="1:15" ht="23.25" customHeight="1" thickBot="1">
      <c r="A4" s="561" t="s">
        <v>141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</row>
    <row r="5" spans="1:15" ht="18" customHeight="1">
      <c r="A5" s="273"/>
      <c r="B5" s="274"/>
      <c r="C5" s="551" t="s">
        <v>177</v>
      </c>
      <c r="D5" s="551"/>
      <c r="E5" s="551"/>
      <c r="F5" s="551"/>
      <c r="G5" s="551"/>
      <c r="H5" s="274"/>
      <c r="I5" s="551" t="s">
        <v>138</v>
      </c>
      <c r="J5" s="551"/>
      <c r="K5" s="551"/>
      <c r="L5" s="551"/>
      <c r="M5" s="551"/>
      <c r="N5" s="445"/>
      <c r="O5" s="277" t="s">
        <v>142</v>
      </c>
    </row>
    <row r="6" spans="1:37" ht="18" customHeight="1">
      <c r="A6" s="446"/>
      <c r="B6" s="279"/>
      <c r="C6" s="280" t="s">
        <v>91</v>
      </c>
      <c r="D6" s="280" t="s">
        <v>118</v>
      </c>
      <c r="E6" s="280" t="s">
        <v>119</v>
      </c>
      <c r="F6" s="280" t="s">
        <v>92</v>
      </c>
      <c r="G6" s="280" t="s">
        <v>87</v>
      </c>
      <c r="H6" s="274"/>
      <c r="I6" s="280" t="s">
        <v>91</v>
      </c>
      <c r="J6" s="280" t="s">
        <v>118</v>
      </c>
      <c r="K6" s="280" t="s">
        <v>119</v>
      </c>
      <c r="L6" s="280" t="s">
        <v>92</v>
      </c>
      <c r="M6" s="280" t="s">
        <v>87</v>
      </c>
      <c r="N6" s="300"/>
      <c r="O6" s="410" t="s">
        <v>69</v>
      </c>
      <c r="P6" s="447"/>
      <c r="Q6" s="447"/>
      <c r="R6" s="448"/>
      <c r="Z6" s="447"/>
      <c r="AA6" s="448"/>
      <c r="AK6" s="515"/>
    </row>
    <row r="7" spans="1:37" ht="18" customHeight="1">
      <c r="A7" s="449" t="str">
        <f>'[4]Volumen T'!A7</f>
        <v>México</v>
      </c>
      <c r="B7" s="279"/>
      <c r="C7" s="450">
        <v>966.4281224878031</v>
      </c>
      <c r="D7" s="473">
        <v>61.031034628724015</v>
      </c>
      <c r="E7" s="473">
        <v>213.766545261011</v>
      </c>
      <c r="F7" s="473">
        <v>90.7134461864039</v>
      </c>
      <c r="G7" s="451">
        <f aca="true" t="shared" si="0" ref="G7:G14">+SUM(C7:F7)</f>
        <v>1331.9391485639421</v>
      </c>
      <c r="H7" s="274"/>
      <c r="I7" s="450">
        <v>973.5542783434219</v>
      </c>
      <c r="J7" s="473">
        <v>53.155849912703005</v>
      </c>
      <c r="K7" s="473">
        <v>216.84525962880602</v>
      </c>
      <c r="L7" s="473">
        <v>83.71423693588599</v>
      </c>
      <c r="M7" s="451">
        <f aca="true" t="shared" si="1" ref="M7:M14">+SUM(I7:L7)</f>
        <v>1327.2696248208167</v>
      </c>
      <c r="N7" s="300"/>
      <c r="O7" s="452">
        <f aca="true" t="shared" si="2" ref="O7:O14">+G7/M7-1</f>
        <v>0.0035181425505430575</v>
      </c>
      <c r="P7" s="447"/>
      <c r="Q7" s="447"/>
      <c r="R7" s="448"/>
      <c r="Z7" s="447"/>
      <c r="AA7" s="448"/>
      <c r="AK7" s="515"/>
    </row>
    <row r="8" spans="1:37" ht="18" customHeight="1">
      <c r="A8" s="449" t="str">
        <f>'[4]Volumen T'!A8</f>
        <v>Guatemala</v>
      </c>
      <c r="B8" s="279"/>
      <c r="C8" s="473">
        <v>87.74318431796083</v>
      </c>
      <c r="D8" s="473">
        <v>2.959154200344998</v>
      </c>
      <c r="E8" s="473" t="s">
        <v>191</v>
      </c>
      <c r="F8" s="473">
        <v>5.222432702607263</v>
      </c>
      <c r="G8" s="451">
        <f t="shared" si="0"/>
        <v>95.92477122091309</v>
      </c>
      <c r="H8" s="274"/>
      <c r="I8" s="473">
        <v>77.77387247180005</v>
      </c>
      <c r="J8" s="473">
        <v>2.959154200344998</v>
      </c>
      <c r="K8" s="473" t="s">
        <v>191</v>
      </c>
      <c r="L8" s="473">
        <v>5.222432702607263</v>
      </c>
      <c r="M8" s="451">
        <f t="shared" si="1"/>
        <v>85.95545937475231</v>
      </c>
      <c r="N8" s="300"/>
      <c r="O8" s="452">
        <f t="shared" si="2"/>
        <v>0.11598229965470996</v>
      </c>
      <c r="P8" s="447"/>
      <c r="Q8" s="447"/>
      <c r="R8" s="448"/>
      <c r="Z8" s="453"/>
      <c r="AA8" s="454"/>
      <c r="AK8" s="515"/>
    </row>
    <row r="9" spans="1:37" ht="18" customHeight="1">
      <c r="A9" s="449" t="s">
        <v>187</v>
      </c>
      <c r="B9" s="279"/>
      <c r="C9" s="506">
        <v>81.665749979017</v>
      </c>
      <c r="D9" s="506">
        <v>4.651848623666001</v>
      </c>
      <c r="E9" s="506">
        <v>0.3607753439</v>
      </c>
      <c r="F9" s="506">
        <v>11.554295158241995</v>
      </c>
      <c r="G9" s="451">
        <f aca="true" t="shared" si="3" ref="G9">+SUM(C9:F9)</f>
        <v>98.23266910482499</v>
      </c>
      <c r="H9" s="274"/>
      <c r="I9" s="506">
        <v>72.84611896183401</v>
      </c>
      <c r="J9" s="506">
        <v>5.012623967566001</v>
      </c>
      <c r="K9" s="506">
        <v>0.37549651749999996</v>
      </c>
      <c r="L9" s="506">
        <v>11.574918744758996</v>
      </c>
      <c r="M9" s="451">
        <f aca="true" t="shared" si="4" ref="M9">+SUM(I9:L9)</f>
        <v>89.80915819165901</v>
      </c>
      <c r="N9" s="300"/>
      <c r="O9" s="452">
        <f aca="true" t="shared" si="5" ref="O9">+G9/M9-1</f>
        <v>0.09379345138932971</v>
      </c>
      <c r="P9" s="447"/>
      <c r="Q9" s="453"/>
      <c r="R9" s="454"/>
      <c r="Z9" s="453"/>
      <c r="AA9" s="454"/>
      <c r="AK9" s="515"/>
    </row>
    <row r="10" spans="1:37" ht="18" customHeight="1">
      <c r="A10" s="455" t="str">
        <f>'Volumen T'!A10</f>
        <v>México y Centroamérica</v>
      </c>
      <c r="B10" s="279"/>
      <c r="C10" s="476">
        <v>1135.8370567847808</v>
      </c>
      <c r="D10" s="476">
        <v>68.64203745273501</v>
      </c>
      <c r="E10" s="476">
        <v>214.127320604911</v>
      </c>
      <c r="F10" s="476">
        <v>107.49017404725316</v>
      </c>
      <c r="G10" s="456">
        <f t="shared" si="0"/>
        <v>1526.0965888896799</v>
      </c>
      <c r="H10" s="274"/>
      <c r="I10" s="476">
        <v>1124.0462466944548</v>
      </c>
      <c r="J10" s="476">
        <v>59.32025175298</v>
      </c>
      <c r="K10" s="476">
        <v>217.22075614630603</v>
      </c>
      <c r="L10" s="476">
        <v>96.06499700441903</v>
      </c>
      <c r="M10" s="456">
        <f t="shared" si="1"/>
        <v>1496.6522515981599</v>
      </c>
      <c r="N10" s="300"/>
      <c r="O10" s="457">
        <f t="shared" si="2"/>
        <v>0.019673466070744716</v>
      </c>
      <c r="P10" s="447"/>
      <c r="Q10" s="453"/>
      <c r="R10" s="454"/>
      <c r="Z10" s="453"/>
      <c r="AA10" s="454"/>
      <c r="AK10" s="515"/>
    </row>
    <row r="11" spans="1:37" ht="18" customHeight="1">
      <c r="A11" s="449" t="str">
        <f>'Volumen T'!A11</f>
        <v>Colombia</v>
      </c>
      <c r="B11" s="291"/>
      <c r="C11" s="473">
        <v>167.605740915592</v>
      </c>
      <c r="D11" s="473">
        <v>18.021345500174</v>
      </c>
      <c r="E11" s="473">
        <v>11.306939987525997</v>
      </c>
      <c r="F11" s="473">
        <v>14.74921336973099</v>
      </c>
      <c r="G11" s="451">
        <f t="shared" si="0"/>
        <v>211.683239773023</v>
      </c>
      <c r="H11" s="274"/>
      <c r="I11" s="473">
        <v>147.51288073511202</v>
      </c>
      <c r="J11" s="473">
        <v>11.737386911425</v>
      </c>
      <c r="K11" s="473">
        <v>12.426278609133</v>
      </c>
      <c r="L11" s="473">
        <v>8.974118258375</v>
      </c>
      <c r="M11" s="451">
        <f t="shared" si="1"/>
        <v>180.65066451404502</v>
      </c>
      <c r="N11" s="300"/>
      <c r="O11" s="452">
        <f t="shared" si="2"/>
        <v>0.17178223696246242</v>
      </c>
      <c r="P11" s="447"/>
      <c r="Q11" s="453"/>
      <c r="R11" s="454"/>
      <c r="Z11" s="453"/>
      <c r="AA11" s="454"/>
      <c r="AK11" s="515"/>
    </row>
    <row r="12" spans="1:37" ht="18" customHeight="1">
      <c r="A12" s="409" t="s">
        <v>156</v>
      </c>
      <c r="B12" s="291"/>
      <c r="C12" s="473">
        <v>551.477030928</v>
      </c>
      <c r="D12" s="473">
        <v>31.78813390999999</v>
      </c>
      <c r="E12" s="473">
        <v>0</v>
      </c>
      <c r="F12" s="473">
        <v>42.26816525099999</v>
      </c>
      <c r="G12" s="451">
        <f t="shared" si="0"/>
        <v>625.533330089</v>
      </c>
      <c r="H12" s="274"/>
      <c r="I12" s="473">
        <v>516.2667812454139</v>
      </c>
      <c r="J12" s="473">
        <v>30.81644152699999</v>
      </c>
      <c r="K12" s="473">
        <v>6.793882777999998</v>
      </c>
      <c r="L12" s="473">
        <v>33.64098844799999</v>
      </c>
      <c r="M12" s="451">
        <f t="shared" si="1"/>
        <v>587.5180939984139</v>
      </c>
      <c r="N12" s="300"/>
      <c r="O12" s="452">
        <f t="shared" si="2"/>
        <v>0.06470479203775592</v>
      </c>
      <c r="P12" s="447"/>
      <c r="Q12" s="453"/>
      <c r="R12" s="454"/>
      <c r="Z12" s="453"/>
      <c r="AA12" s="454"/>
      <c r="AK12" s="515"/>
    </row>
    <row r="13" spans="1:37" ht="18" customHeight="1">
      <c r="A13" s="449" t="str">
        <f>'Volumen T'!A13</f>
        <v>Argentina</v>
      </c>
      <c r="B13" s="291"/>
      <c r="C13" s="473">
        <v>86.92670332749614</v>
      </c>
      <c r="D13" s="473">
        <v>7.865811731578755</v>
      </c>
      <c r="E13" s="473">
        <v>4.141913274010004</v>
      </c>
      <c r="F13" s="473">
        <v>9.32614346653616</v>
      </c>
      <c r="G13" s="451">
        <f t="shared" si="0"/>
        <v>108.26057179962108</v>
      </c>
      <c r="H13" s="274"/>
      <c r="I13" s="473">
        <v>72.28034641116149</v>
      </c>
      <c r="J13" s="473">
        <v>6.707575584796996</v>
      </c>
      <c r="K13" s="473">
        <v>4.001133084770004</v>
      </c>
      <c r="L13" s="473">
        <v>6.1876131243719295</v>
      </c>
      <c r="M13" s="451">
        <f t="shared" si="1"/>
        <v>89.17666820510043</v>
      </c>
      <c r="N13" s="300"/>
      <c r="O13" s="452">
        <f t="shared" si="2"/>
        <v>0.2140010832276098</v>
      </c>
      <c r="P13" s="447"/>
      <c r="Q13" s="447"/>
      <c r="R13" s="458"/>
      <c r="AK13" s="515"/>
    </row>
    <row r="14" spans="1:18" ht="18" customHeight="1">
      <c r="A14" s="449" t="s">
        <v>80</v>
      </c>
      <c r="B14" s="291"/>
      <c r="C14" s="473">
        <v>25.591385378034282</v>
      </c>
      <c r="D14" s="473">
        <v>3.2926807030147067</v>
      </c>
      <c r="E14" s="473" t="s">
        <v>191</v>
      </c>
      <c r="F14" s="473">
        <v>0.47757291895098397</v>
      </c>
      <c r="G14" s="451">
        <f t="shared" si="0"/>
        <v>29.361638999999972</v>
      </c>
      <c r="H14" s="274"/>
      <c r="I14" s="473">
        <v>25.147922682901765</v>
      </c>
      <c r="J14" s="473">
        <v>2.7161256663659192</v>
      </c>
      <c r="K14" s="473">
        <v>0</v>
      </c>
      <c r="L14" s="473">
        <v>0.30530357008169184</v>
      </c>
      <c r="M14" s="451">
        <f t="shared" si="1"/>
        <v>28.169351919349374</v>
      </c>
      <c r="N14" s="300"/>
      <c r="O14" s="452">
        <f t="shared" si="2"/>
        <v>0.042325683745376486</v>
      </c>
      <c r="P14" s="447"/>
      <c r="Q14" s="447"/>
      <c r="R14" s="458"/>
    </row>
    <row r="15" spans="1:18" ht="18" customHeight="1">
      <c r="A15" s="455" t="str">
        <f>'Volumen T'!A15</f>
        <v>Sudamérica</v>
      </c>
      <c r="B15" s="279"/>
      <c r="C15" s="476">
        <v>831.6008605491224</v>
      </c>
      <c r="D15" s="476">
        <v>60.96797184476745</v>
      </c>
      <c r="E15" s="476">
        <v>21.053378630536</v>
      </c>
      <c r="F15" s="476">
        <v>66.82109500621813</v>
      </c>
      <c r="G15" s="456">
        <f>+SUM(C15:F15)</f>
        <v>980.4433060306441</v>
      </c>
      <c r="H15" s="274"/>
      <c r="I15" s="476">
        <v>761.2079310745892</v>
      </c>
      <c r="J15" s="476">
        <v>51.97752968958791</v>
      </c>
      <c r="K15" s="476">
        <v>23.221294471903</v>
      </c>
      <c r="L15" s="476">
        <v>49.10802340082861</v>
      </c>
      <c r="M15" s="456">
        <f>+SUM(I15:L15)</f>
        <v>885.5147786369087</v>
      </c>
      <c r="N15" s="300"/>
      <c r="O15" s="457">
        <f>+G15/M15-1</f>
        <v>0.10720151677181589</v>
      </c>
      <c r="P15" s="447"/>
      <c r="Q15" s="447"/>
      <c r="R15" s="458"/>
    </row>
    <row r="16" spans="1:18" ht="18" customHeight="1" thickBot="1">
      <c r="A16" s="459" t="s">
        <v>88</v>
      </c>
      <c r="B16" s="459"/>
      <c r="C16" s="460">
        <v>1967.4379173339032</v>
      </c>
      <c r="D16" s="460">
        <v>129.61000929750247</v>
      </c>
      <c r="E16" s="460">
        <v>235.180699235447</v>
      </c>
      <c r="F16" s="460">
        <v>174.31126905347128</v>
      </c>
      <c r="G16" s="460">
        <f>+SUM(C16:F16)</f>
        <v>2506.5398949203236</v>
      </c>
      <c r="H16" s="274"/>
      <c r="I16" s="460">
        <v>1885.254177769044</v>
      </c>
      <c r="J16" s="460">
        <v>111.29778144256791</v>
      </c>
      <c r="K16" s="460">
        <v>240.44205061820904</v>
      </c>
      <c r="L16" s="460">
        <v>145.17302040524763</v>
      </c>
      <c r="M16" s="460">
        <f>+SUM(I16:L16)</f>
        <v>2382.1670302350685</v>
      </c>
      <c r="N16" s="300"/>
      <c r="O16" s="461">
        <f>+G16/M16-1</f>
        <v>0.05220996811167433</v>
      </c>
      <c r="P16" s="447"/>
      <c r="Q16" s="447"/>
      <c r="R16" s="458"/>
    </row>
    <row r="17" spans="1:18" ht="9.95" customHeight="1">
      <c r="A17" s="462"/>
      <c r="B17" s="462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47"/>
      <c r="Q17" s="447"/>
      <c r="R17" s="458"/>
    </row>
    <row r="18" spans="1:18" ht="15" customHeight="1">
      <c r="A18" s="464" t="s">
        <v>159</v>
      </c>
      <c r="B18" s="462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47"/>
      <c r="Q18" s="447"/>
      <c r="R18" s="458"/>
    </row>
    <row r="19" spans="1:18" ht="15" customHeight="1">
      <c r="A19" s="464" t="s">
        <v>160</v>
      </c>
      <c r="B19" s="462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47"/>
      <c r="Q19" s="447"/>
      <c r="R19" s="458"/>
    </row>
    <row r="20" ht="17.25" customHeight="1"/>
    <row r="21" spans="1:15" ht="23.25" customHeight="1" thickBot="1">
      <c r="A21" s="468" t="s">
        <v>143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</row>
    <row r="22" spans="1:15" ht="18" customHeight="1">
      <c r="A22" s="273"/>
      <c r="B22" s="274"/>
      <c r="C22" s="551" t="str">
        <f>+C5</f>
        <v>Acumulado 2021</v>
      </c>
      <c r="D22" s="551"/>
      <c r="E22" s="551"/>
      <c r="F22" s="551"/>
      <c r="G22" s="551"/>
      <c r="H22" s="470"/>
      <c r="I22" s="551" t="str">
        <f>I5</f>
        <v>Acumulado 2020</v>
      </c>
      <c r="J22" s="551"/>
      <c r="K22" s="551"/>
      <c r="L22" s="551"/>
      <c r="M22" s="551"/>
      <c r="N22" s="471"/>
      <c r="O22" s="277" t="str">
        <f>+O5</f>
        <v>YoY</v>
      </c>
    </row>
    <row r="23" spans="1:27" ht="18" customHeight="1">
      <c r="A23" s="446"/>
      <c r="B23" s="279"/>
      <c r="C23" s="280" t="str">
        <f>C6</f>
        <v>Refrescos</v>
      </c>
      <c r="D23" s="552" t="s">
        <v>144</v>
      </c>
      <c r="E23" s="552"/>
      <c r="F23" s="280" t="s">
        <v>92</v>
      </c>
      <c r="G23" s="280" t="s">
        <v>87</v>
      </c>
      <c r="H23" s="27"/>
      <c r="I23" s="280" t="s">
        <v>91</v>
      </c>
      <c r="J23" s="552" t="s">
        <v>144</v>
      </c>
      <c r="K23" s="552"/>
      <c r="L23" s="280" t="s">
        <v>92</v>
      </c>
      <c r="M23" s="280" t="s">
        <v>87</v>
      </c>
      <c r="N23" s="282"/>
      <c r="O23" s="410" t="s">
        <v>69</v>
      </c>
      <c r="P23" s="447"/>
      <c r="Q23" s="447"/>
      <c r="R23" s="448"/>
      <c r="S23" s="472"/>
      <c r="Z23" s="447"/>
      <c r="AA23" s="448"/>
    </row>
    <row r="24" spans="1:27" ht="18" customHeight="1">
      <c r="A24" s="449" t="str">
        <f>'[4]Volumen T'!A24</f>
        <v>México</v>
      </c>
      <c r="B24" s="279"/>
      <c r="C24" s="450">
        <v>5234.477318256807</v>
      </c>
      <c r="D24" s="558">
        <v>450.050864789597</v>
      </c>
      <c r="E24" s="558"/>
      <c r="F24" s="450">
        <v>632.5936290493132</v>
      </c>
      <c r="G24" s="451">
        <f aca="true" t="shared" si="6" ref="G24:G32">+SUM(C24:F24)</f>
        <v>6317.121812095716</v>
      </c>
      <c r="H24" s="27"/>
      <c r="I24" s="450">
        <v>5188.696875620596</v>
      </c>
      <c r="J24" s="558">
        <v>397.151650687777</v>
      </c>
      <c r="K24" s="558"/>
      <c r="L24" s="450">
        <v>574.935440969463</v>
      </c>
      <c r="M24" s="451">
        <v>6160.783967277836</v>
      </c>
      <c r="N24" s="450"/>
      <c r="O24" s="452">
        <f aca="true" t="shared" si="7" ref="O24:O31">+G24/M24-1</f>
        <v>0.02537629068771885</v>
      </c>
      <c r="P24" s="447"/>
      <c r="Q24" s="447"/>
      <c r="R24" s="448"/>
      <c r="Z24" s="447"/>
      <c r="AA24" s="448"/>
    </row>
    <row r="25" spans="1:27" s="475" customFormat="1" ht="18" customHeight="1">
      <c r="A25" s="449" t="str">
        <f>'[4]Volumen T'!A25</f>
        <v>Guatemala</v>
      </c>
      <c r="B25" s="279"/>
      <c r="C25" s="473">
        <v>672.364957498183</v>
      </c>
      <c r="D25" s="558">
        <v>30.682293998124</v>
      </c>
      <c r="E25" s="558"/>
      <c r="F25" s="473">
        <v>53.58833805985001</v>
      </c>
      <c r="G25" s="451">
        <f t="shared" si="6"/>
        <v>756.635589556157</v>
      </c>
      <c r="H25" s="474"/>
      <c r="I25" s="473">
        <v>542.6768102643282</v>
      </c>
      <c r="J25" s="558">
        <v>23.911100147518102</v>
      </c>
      <c r="K25" s="558"/>
      <c r="L25" s="473">
        <v>26.838253479279313</v>
      </c>
      <c r="M25" s="451">
        <v>593.4261638911256</v>
      </c>
      <c r="N25" s="450"/>
      <c r="O25" s="452">
        <f t="shared" si="7"/>
        <v>0.2750290357857814</v>
      </c>
      <c r="P25" s="453"/>
      <c r="Q25" s="447"/>
      <c r="R25" s="448"/>
      <c r="Z25" s="447"/>
      <c r="AA25" s="454"/>
    </row>
    <row r="26" spans="1:27" s="475" customFormat="1" ht="18" customHeight="1">
      <c r="A26" s="449" t="s">
        <v>187</v>
      </c>
      <c r="B26" s="279"/>
      <c r="C26" s="506">
        <v>572.475664598946</v>
      </c>
      <c r="D26" s="558">
        <v>30.322173010526</v>
      </c>
      <c r="E26" s="558"/>
      <c r="F26" s="506">
        <v>117.064010796726</v>
      </c>
      <c r="G26" s="451">
        <f aca="true" t="shared" si="8" ref="G26">+SUM(C26:F26)</f>
        <v>719.8618484061981</v>
      </c>
      <c r="H26" s="474"/>
      <c r="I26" s="506">
        <v>479.42796848975615</v>
      </c>
      <c r="J26" s="558">
        <v>24.541141001028</v>
      </c>
      <c r="K26" s="558"/>
      <c r="L26" s="506">
        <v>93.66747544893597</v>
      </c>
      <c r="M26" s="451">
        <v>597.6365849397201</v>
      </c>
      <c r="N26" s="506"/>
      <c r="O26" s="452">
        <f aca="true" t="shared" si="9" ref="O26">+G26/M26-1</f>
        <v>0.2045143596401584</v>
      </c>
      <c r="P26" s="453"/>
      <c r="Q26" s="453"/>
      <c r="R26" s="454"/>
      <c r="Z26" s="447"/>
      <c r="AA26" s="454"/>
    </row>
    <row r="27" spans="1:27" ht="18" customHeight="1">
      <c r="A27" s="455" t="str">
        <f>+A10</f>
        <v>México y Centroamérica</v>
      </c>
      <c r="B27" s="279"/>
      <c r="C27" s="476">
        <v>6479.317940353936</v>
      </c>
      <c r="D27" s="559">
        <v>511.055331798247</v>
      </c>
      <c r="E27" s="559"/>
      <c r="F27" s="476">
        <v>803.2459779058893</v>
      </c>
      <c r="G27" s="456">
        <f t="shared" si="6"/>
        <v>7793.619250058072</v>
      </c>
      <c r="H27" s="27"/>
      <c r="I27" s="476">
        <v>6210.801654374681</v>
      </c>
      <c r="J27" s="559">
        <v>445.6038918363231</v>
      </c>
      <c r="K27" s="559"/>
      <c r="L27" s="476">
        <v>695.4411698976783</v>
      </c>
      <c r="M27" s="456">
        <v>7351.846716108682</v>
      </c>
      <c r="N27" s="450"/>
      <c r="O27" s="457">
        <f t="shared" si="7"/>
        <v>0.06009000881117643</v>
      </c>
      <c r="P27" s="447"/>
      <c r="Q27" s="453"/>
      <c r="R27" s="454"/>
      <c r="Z27" s="447"/>
      <c r="AA27" s="454"/>
    </row>
    <row r="28" spans="1:27" ht="18" customHeight="1">
      <c r="A28" s="449" t="str">
        <f>+A11</f>
        <v>Colombia</v>
      </c>
      <c r="B28" s="291"/>
      <c r="C28" s="473">
        <v>1101.5037985988045</v>
      </c>
      <c r="D28" s="558">
        <v>195.747608064348</v>
      </c>
      <c r="E28" s="558"/>
      <c r="F28" s="473">
        <v>133.06023071471807</v>
      </c>
      <c r="G28" s="451">
        <f t="shared" si="6"/>
        <v>1430.3116373778705</v>
      </c>
      <c r="H28" s="27"/>
      <c r="I28" s="473">
        <v>880.3744598541691</v>
      </c>
      <c r="J28" s="558">
        <v>143.702024788506</v>
      </c>
      <c r="K28" s="558"/>
      <c r="L28" s="473">
        <v>80.186108332796</v>
      </c>
      <c r="M28" s="451">
        <v>1104.262592975471</v>
      </c>
      <c r="N28" s="450"/>
      <c r="O28" s="452">
        <f t="shared" si="7"/>
        <v>0.2952640490373306</v>
      </c>
      <c r="P28" s="447"/>
      <c r="Q28" s="453"/>
      <c r="R28" s="454"/>
      <c r="Z28" s="447"/>
      <c r="AA28" s="454"/>
    </row>
    <row r="29" spans="1:27" ht="18" customHeight="1">
      <c r="A29" s="409" t="s">
        <v>156</v>
      </c>
      <c r="B29" s="291"/>
      <c r="C29" s="473">
        <v>3327.221668828</v>
      </c>
      <c r="D29" s="558">
        <v>272.314047648</v>
      </c>
      <c r="E29" s="558"/>
      <c r="F29" s="473">
        <v>444.19825962299996</v>
      </c>
      <c r="G29" s="451">
        <f t="shared" si="6"/>
        <v>4043.733976099</v>
      </c>
      <c r="H29" s="27"/>
      <c r="I29" s="473">
        <v>2916.3899865770013</v>
      </c>
      <c r="J29" s="558">
        <v>255.09147565799998</v>
      </c>
      <c r="K29" s="558"/>
      <c r="L29" s="473">
        <v>322.35115611399993</v>
      </c>
      <c r="M29" s="451">
        <v>3493.832618349001</v>
      </c>
      <c r="N29" s="450"/>
      <c r="O29" s="452">
        <f t="shared" si="7"/>
        <v>0.15739201553675253</v>
      </c>
      <c r="P29" s="447"/>
      <c r="Q29" s="453"/>
      <c r="R29" s="454"/>
      <c r="Z29" s="447"/>
      <c r="AA29" s="454"/>
    </row>
    <row r="30" spans="1:27" ht="18" customHeight="1">
      <c r="A30" s="449" t="str">
        <f>+A13</f>
        <v>Argentina</v>
      </c>
      <c r="B30" s="291"/>
      <c r="C30" s="473">
        <v>410.76792764</v>
      </c>
      <c r="D30" s="558">
        <v>46.353916</v>
      </c>
      <c r="E30" s="558"/>
      <c r="F30" s="473">
        <v>66.24382</v>
      </c>
      <c r="G30" s="451">
        <f t="shared" si="6"/>
        <v>523.36566364</v>
      </c>
      <c r="H30" s="27"/>
      <c r="I30" s="473">
        <v>318.55181508</v>
      </c>
      <c r="J30" s="558">
        <v>37.137704</v>
      </c>
      <c r="K30" s="558"/>
      <c r="L30" s="473">
        <v>39.894779</v>
      </c>
      <c r="M30" s="451">
        <v>395.58429807999994</v>
      </c>
      <c r="N30" s="450"/>
      <c r="O30" s="452">
        <f t="shared" si="7"/>
        <v>0.3230193063278728</v>
      </c>
      <c r="P30" s="447"/>
      <c r="Q30" s="447"/>
      <c r="R30" s="458"/>
      <c r="Z30" s="447"/>
      <c r="AA30" s="458"/>
    </row>
    <row r="31" spans="1:18" ht="18" customHeight="1">
      <c r="A31" s="449" t="str">
        <f>+A14</f>
        <v>Uruguay</v>
      </c>
      <c r="B31" s="291"/>
      <c r="C31" s="473">
        <v>118.607052</v>
      </c>
      <c r="D31" s="558">
        <v>12.325781</v>
      </c>
      <c r="E31" s="558"/>
      <c r="F31" s="473">
        <v>4.982985</v>
      </c>
      <c r="G31" s="451">
        <f t="shared" si="6"/>
        <v>135.915818</v>
      </c>
      <c r="H31" s="27"/>
      <c r="I31" s="473">
        <v>112.240916896328</v>
      </c>
      <c r="J31" s="558">
        <v>11.68351282506545</v>
      </c>
      <c r="K31" s="558"/>
      <c r="L31" s="473">
        <v>3.64856527860651</v>
      </c>
      <c r="M31" s="451">
        <v>127.57299499999996</v>
      </c>
      <c r="N31" s="450"/>
      <c r="O31" s="452">
        <f t="shared" si="7"/>
        <v>0.06539646576456115</v>
      </c>
      <c r="P31" s="447"/>
      <c r="Q31" s="447"/>
      <c r="R31" s="458"/>
    </row>
    <row r="32" spans="1:18" ht="18" customHeight="1">
      <c r="A32" s="455" t="str">
        <f>+A15</f>
        <v>Sudamérica</v>
      </c>
      <c r="B32" s="279"/>
      <c r="C32" s="476">
        <v>4958.100447066805</v>
      </c>
      <c r="D32" s="559">
        <v>526.741352712348</v>
      </c>
      <c r="E32" s="559"/>
      <c r="F32" s="476">
        <v>648.4852953377181</v>
      </c>
      <c r="G32" s="456">
        <f t="shared" si="6"/>
        <v>6133.327095116871</v>
      </c>
      <c r="H32" s="28"/>
      <c r="I32" s="476">
        <v>4227.557178407498</v>
      </c>
      <c r="J32" s="559">
        <v>447.6147172715714</v>
      </c>
      <c r="K32" s="559"/>
      <c r="L32" s="476">
        <v>446.0806087254024</v>
      </c>
      <c r="M32" s="456">
        <v>5121.252504404472</v>
      </c>
      <c r="N32" s="450"/>
      <c r="O32" s="457">
        <f>+G32/M32-1</f>
        <v>0.19762247415880707</v>
      </c>
      <c r="P32" s="447"/>
      <c r="Q32" s="447"/>
      <c r="R32" s="458"/>
    </row>
    <row r="33" spans="1:18" ht="18" customHeight="1" thickBot="1">
      <c r="A33" s="459" t="str">
        <f>+A16</f>
        <v>TOTAL</v>
      </c>
      <c r="B33" s="459"/>
      <c r="C33" s="477">
        <v>11437.418387420741</v>
      </c>
      <c r="D33" s="556">
        <v>1037.796684510595</v>
      </c>
      <c r="E33" s="556"/>
      <c r="F33" s="460">
        <v>1451.7312732436073</v>
      </c>
      <c r="G33" s="460">
        <f>+G32+G27</f>
        <v>13926.946345174943</v>
      </c>
      <c r="H33" s="28"/>
      <c r="I33" s="460">
        <v>10438.358832782178</v>
      </c>
      <c r="J33" s="556">
        <v>893.2186091078945</v>
      </c>
      <c r="K33" s="556"/>
      <c r="L33" s="460">
        <v>1141.5217786230805</v>
      </c>
      <c r="M33" s="460">
        <v>12473.099220513155</v>
      </c>
      <c r="N33" s="460"/>
      <c r="O33" s="461">
        <f>+G33/M33-1</f>
        <v>0.11655861137309032</v>
      </c>
      <c r="P33" s="447"/>
      <c r="Q33" s="447"/>
      <c r="R33" s="458"/>
    </row>
    <row r="34" spans="11:12" ht="11.1" customHeight="1">
      <c r="K34" s="557"/>
      <c r="L34" s="557"/>
    </row>
    <row r="35" spans="1:15" ht="24.95" customHeight="1" thickBot="1">
      <c r="A35" s="469" t="s">
        <v>90</v>
      </c>
      <c r="B35" s="469"/>
      <c r="C35" s="469"/>
      <c r="D35" s="469"/>
      <c r="E35" s="469"/>
      <c r="F35" s="478"/>
      <c r="G35" s="478"/>
      <c r="H35" s="478"/>
      <c r="I35" s="478"/>
      <c r="J35" s="478"/>
      <c r="K35" s="478"/>
      <c r="L35" s="478"/>
      <c r="M35" s="478"/>
      <c r="N35" s="478"/>
      <c r="O35" s="478"/>
    </row>
    <row r="36" spans="1:5" ht="31.5" customHeight="1">
      <c r="A36" s="479" t="str">
        <f>'Volumen T'!A36</f>
        <v>Expresado en millones de pesos mexicanos</v>
      </c>
      <c r="C36" s="508" t="str">
        <f>C22</f>
        <v>Acumulado 2021</v>
      </c>
      <c r="D36" s="508" t="str">
        <f>I22</f>
        <v>Acumulado 2020</v>
      </c>
      <c r="E36" s="306" t="s">
        <v>69</v>
      </c>
    </row>
    <row r="37" spans="1:5" ht="18" customHeight="1">
      <c r="A37" s="307" t="s">
        <v>72</v>
      </c>
      <c r="B37" s="480"/>
      <c r="C37" s="481">
        <v>69904.77921503</v>
      </c>
      <c r="D37" s="481">
        <v>65673.32597095001</v>
      </c>
      <c r="E37" s="482">
        <f aca="true" t="shared" si="10" ref="E37:E44">+C37/D37-1</f>
        <v>0.06443184019569403</v>
      </c>
    </row>
    <row r="38" spans="1:5" ht="18" customHeight="1">
      <c r="A38" s="307" t="s">
        <v>78</v>
      </c>
      <c r="B38" s="480"/>
      <c r="C38" s="481">
        <v>7607.0187636962655</v>
      </c>
      <c r="D38" s="481">
        <v>6902.511547295926</v>
      </c>
      <c r="E38" s="482">
        <f t="shared" si="10"/>
        <v>0.10206534412482537</v>
      </c>
    </row>
    <row r="39" spans="1:5" ht="18" customHeight="1">
      <c r="A39" s="307" t="s">
        <v>187</v>
      </c>
      <c r="B39" s="480"/>
      <c r="C39" s="481">
        <v>7490.583951673883</v>
      </c>
      <c r="D39" s="481">
        <v>7134.718696540607</v>
      </c>
      <c r="E39" s="482">
        <f t="shared" si="10"/>
        <v>0.04987796579924364</v>
      </c>
    </row>
    <row r="40" spans="1:5" ht="18" customHeight="1">
      <c r="A40" s="405" t="str">
        <f>'Volumen T'!A40</f>
        <v>México y Centroamérica</v>
      </c>
      <c r="B40" s="480"/>
      <c r="C40" s="483">
        <v>85002.38193040014</v>
      </c>
      <c r="D40" s="483">
        <v>79710.55621478654</v>
      </c>
      <c r="E40" s="484">
        <f t="shared" si="10"/>
        <v>0.06638801642977299</v>
      </c>
    </row>
    <row r="41" spans="1:5" ht="18" customHeight="1">
      <c r="A41" s="307" t="s">
        <v>73</v>
      </c>
      <c r="B41" s="480"/>
      <c r="C41" s="481">
        <v>10034.008897520347</v>
      </c>
      <c r="D41" s="481">
        <v>8846.76521749269</v>
      </c>
      <c r="E41" s="482">
        <f t="shared" si="10"/>
        <v>0.13420088030369826</v>
      </c>
    </row>
    <row r="42" spans="1:5" ht="18" customHeight="1">
      <c r="A42" s="307" t="s">
        <v>157</v>
      </c>
      <c r="B42" s="480"/>
      <c r="C42" s="481">
        <v>38493.16341973579</v>
      </c>
      <c r="D42" s="481">
        <v>40126.26823475869</v>
      </c>
      <c r="E42" s="482">
        <f t="shared" si="10"/>
        <v>-0.04069914514523054</v>
      </c>
    </row>
    <row r="43" spans="1:5" ht="18" customHeight="1">
      <c r="A43" s="307" t="s">
        <v>75</v>
      </c>
      <c r="B43" s="480"/>
      <c r="C43" s="481">
        <v>5326.943223638461</v>
      </c>
      <c r="D43" s="481">
        <v>4183.931930885871</v>
      </c>
      <c r="E43" s="482">
        <f t="shared" si="10"/>
        <v>0.27319069995256307</v>
      </c>
    </row>
    <row r="44" spans="1:5" ht="18" customHeight="1">
      <c r="A44" s="307" t="s">
        <v>80</v>
      </c>
      <c r="B44" s="480"/>
      <c r="C44" s="481">
        <v>2234.1700414634797</v>
      </c>
      <c r="D44" s="481">
        <v>2147.188259087383</v>
      </c>
      <c r="E44" s="482">
        <f t="shared" si="10"/>
        <v>0.04050962089978394</v>
      </c>
    </row>
    <row r="45" spans="1:5" ht="18" customHeight="1">
      <c r="A45" s="405" t="s">
        <v>6</v>
      </c>
      <c r="B45" s="480"/>
      <c r="C45" s="483">
        <v>56088.285582358076</v>
      </c>
      <c r="D45" s="483">
        <v>55304.15364222463</v>
      </c>
      <c r="E45" s="484">
        <f>+C45/D45-1</f>
        <v>0.014178536122371188</v>
      </c>
    </row>
    <row r="46" spans="1:7" ht="18" customHeight="1" thickBot="1">
      <c r="A46" s="459" t="str">
        <f>A33</f>
        <v>TOTAL</v>
      </c>
      <c r="B46" s="485"/>
      <c r="C46" s="486">
        <v>141090.66751275823</v>
      </c>
      <c r="D46" s="486">
        <v>135014.70985701116</v>
      </c>
      <c r="E46" s="461">
        <f>+C46/D46-1</f>
        <v>0.04500219022195351</v>
      </c>
      <c r="G46" s="463"/>
    </row>
    <row r="47" spans="3:6" ht="9.95" customHeight="1">
      <c r="C47" s="274"/>
      <c r="D47" s="274"/>
      <c r="E47" s="274"/>
      <c r="F47" s="274"/>
    </row>
    <row r="48" spans="1:6" ht="15" customHeight="1">
      <c r="A48" s="464" t="s">
        <v>161</v>
      </c>
      <c r="C48" s="274"/>
      <c r="D48" s="274"/>
      <c r="E48" s="274"/>
      <c r="F48" s="274"/>
    </row>
    <row r="49" ht="15" customHeight="1">
      <c r="A49" s="514" t="s">
        <v>189</v>
      </c>
    </row>
    <row r="50" ht="11.1" customHeight="1">
      <c r="A50" s="487"/>
    </row>
  </sheetData>
  <mergeCells count="30">
    <mergeCell ref="D26:E26"/>
    <mergeCell ref="J26:K26"/>
    <mergeCell ref="C22:G22"/>
    <mergeCell ref="I22:M22"/>
    <mergeCell ref="A1:O1"/>
    <mergeCell ref="A2:O2"/>
    <mergeCell ref="A4:O4"/>
    <mergeCell ref="C5:G5"/>
    <mergeCell ref="I5:M5"/>
    <mergeCell ref="D23:E23"/>
    <mergeCell ref="J23:K23"/>
    <mergeCell ref="D24:E24"/>
    <mergeCell ref="J24:K24"/>
    <mergeCell ref="D25:E25"/>
    <mergeCell ref="J25:K25"/>
    <mergeCell ref="D27:E27"/>
    <mergeCell ref="J27:K27"/>
    <mergeCell ref="D28:E28"/>
    <mergeCell ref="J28:K28"/>
    <mergeCell ref="D29:E29"/>
    <mergeCell ref="J29:K29"/>
    <mergeCell ref="D33:E33"/>
    <mergeCell ref="J33:K33"/>
    <mergeCell ref="K34:L34"/>
    <mergeCell ref="D30:E30"/>
    <mergeCell ref="J30:K30"/>
    <mergeCell ref="D31:E31"/>
    <mergeCell ref="J31:K31"/>
    <mergeCell ref="D32:E32"/>
    <mergeCell ref="J32:K32"/>
  </mergeCells>
  <printOptions/>
  <pageMargins left="0.7" right="0.7" top="0.75" bottom="0.75" header="0.3" footer="0.3"/>
  <pageSetup orientation="portrait" paperSize="9"/>
  <ignoredErrors>
    <ignoredError sqref="G9 M9" 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F19BADE023B4B8EA1D0FA10B51E5B" ma:contentTypeVersion="13" ma:contentTypeDescription="Create a new document." ma:contentTypeScope="" ma:versionID="250406a8a620eac17baaf2a198333fe0">
  <xsd:schema xmlns:xsd="http://www.w3.org/2001/XMLSchema" xmlns:xs="http://www.w3.org/2001/XMLSchema" xmlns:p="http://schemas.microsoft.com/office/2006/metadata/properties" xmlns:ns3="7be310e5-b569-45c7-bf5c-7e55775c9180" xmlns:ns4="0cfdbde9-a91d-4843-a6a6-e1f918f4c07b" targetNamespace="http://schemas.microsoft.com/office/2006/metadata/properties" ma:root="true" ma:fieldsID="7e62571e35c2f262d0495a6ee27572fb" ns3:_="" ns4:_="">
    <xsd:import namespace="7be310e5-b569-45c7-bf5c-7e55775c9180"/>
    <xsd:import namespace="0cfdbde9-a91d-4843-a6a6-e1f918f4c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310e5-b569-45c7-bf5c-7e55775c9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bde9-a91d-4843-a6a6-e1f918f4c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922C8-A453-461C-A25B-5B4EB97CAB8E}">
  <ds:schemaRefs>
    <ds:schemaRef ds:uri="http://purl.org/dc/elements/1.1/"/>
    <ds:schemaRef ds:uri="http://schemas.microsoft.com/office/2006/metadata/properties"/>
    <ds:schemaRef ds:uri="7be310e5-b569-45c7-bf5c-7e55775c91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0cfdbde9-a91d-4843-a6a6-e1f918f4c07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669774-CE58-495A-B808-5E4C84FA6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A93F2-EAF1-410A-B679-7A943B852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310e5-b569-45c7-bf5c-7e55775c9180"/>
    <ds:schemaRef ds:uri="0cfdbde9-a91d-4843-a6a6-e1f918f4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dcterms:created xsi:type="dcterms:W3CDTF">2019-04-23T17:24:11Z</dcterms:created>
  <dcterms:modified xsi:type="dcterms:W3CDTF">2021-10-27T20:30:01Z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0x01010018FF19BADE023B4B8EA1D0FA10B51E5B</vt:lpwstr>
  </property>
</Properties>
</file>